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defaultThemeVersion="124226"/>
  <mc:AlternateContent xmlns:mc="http://schemas.openxmlformats.org/markup-compatibility/2006">
    <mc:Choice Requires="x15">
      <x15ac:absPath xmlns:x15ac="http://schemas.microsoft.com/office/spreadsheetml/2010/11/ac" url="/Users/andreaahfolsom/Desktop/"/>
    </mc:Choice>
  </mc:AlternateContent>
  <xr:revisionPtr revIDLastSave="0" documentId="13_ncr:1_{749E08FA-C7E5-9542-A2E1-2337A57D74F4}" xr6:coauthVersionLast="47" xr6:coauthVersionMax="47" xr10:uidLastSave="{00000000-0000-0000-0000-000000000000}"/>
  <bookViews>
    <workbookView xWindow="0" yWindow="500" windowWidth="30820" windowHeight="19540" tabRatio="920" firstSheet="4" activeTab="14" xr2:uid="{00000000-000D-0000-FFFF-FFFF00000000}"/>
  </bookViews>
  <sheets>
    <sheet name="Info" sheetId="20" r:id="rId1"/>
    <sheet name="AllocationRatios" sheetId="12" r:id="rId2"/>
    <sheet name="Wages1" sheetId="1" r:id="rId3"/>
    <sheet name="Wages2" sheetId="4" r:id="rId4"/>
    <sheet name="OandM" sheetId="5" r:id="rId5"/>
    <sheet name="OandM2" sheetId="15" r:id="rId6"/>
    <sheet name="Depreciation1" sheetId="6" r:id="rId7"/>
    <sheet name="Depreciation2" sheetId="7" r:id="rId8"/>
    <sheet name="Amortization1" sheetId="8" r:id="rId9"/>
    <sheet name="Amortization2" sheetId="9" r:id="rId10"/>
    <sheet name="Employee-count" sheetId="18" r:id="rId11"/>
    <sheet name="Indirect1" sheetId="10" r:id="rId12"/>
    <sheet name="Indirect2" sheetId="11" r:id="rId13"/>
    <sheet name="Revenues" sheetId="16" r:id="rId14"/>
    <sheet name="Summary" sheetId="13" r:id="rId15"/>
    <sheet name="SummaryCharts" sheetId="17" r:id="rId16"/>
  </sheets>
  <definedNames>
    <definedName name="admin">Info!$C$6</definedName>
    <definedName name="atype">AllocationRatios!$A$18</definedName>
    <definedName name="dept_head">Info!$C$7</definedName>
    <definedName name="_xlnm.Print_Area" localSheetId="9">Amortization2!$A$1:$M$21</definedName>
    <definedName name="_xlnm.Print_Area" localSheetId="7">Depreciation2!$A$1:$M$25</definedName>
    <definedName name="_xlnm.Print_Area" localSheetId="4">OandM!$A$1:$M$22</definedName>
    <definedName name="_xlnm.Print_Area" localSheetId="5">OandM2!$A$1:$M$21</definedName>
    <definedName name="_xlnm.Print_Area" localSheetId="13">Revenues!$A$1:$M$21</definedName>
    <definedName name="town">Info!$C$4</definedName>
    <definedName name="yoi">Info!$C$5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2" l="1"/>
  <c r="J43" i="12"/>
  <c r="I43" i="12"/>
  <c r="C43" i="12"/>
  <c r="E32" i="13" l="1"/>
  <c r="F32" i="13"/>
  <c r="G32" i="13"/>
  <c r="H32" i="13"/>
  <c r="D32" i="13"/>
  <c r="F4" i="11" a="1"/>
  <c r="F4" i="11" s="1"/>
  <c r="F5" i="11"/>
  <c r="F6" i="11"/>
  <c r="F7" i="11"/>
  <c r="F8" i="11"/>
  <c r="F9" i="11"/>
  <c r="F10" i="11"/>
  <c r="F11" i="11"/>
  <c r="F12" i="11"/>
  <c r="F13" i="11"/>
  <c r="F14" i="11"/>
  <c r="F15" i="11"/>
  <c r="F16" i="11"/>
  <c r="F17" i="11"/>
  <c r="F18" i="11"/>
  <c r="F19" i="11"/>
  <c r="C14" i="10"/>
  <c r="B6" i="4" l="1"/>
  <c r="Q13" i="12"/>
  <c r="P13" i="12"/>
  <c r="O13" i="12"/>
  <c r="N13" i="12"/>
  <c r="R13" i="12" l="1"/>
  <c r="E8" i="18"/>
  <c r="E7" i="18"/>
  <c r="E19" i="18" l="1"/>
  <c r="E20" i="18"/>
  <c r="E21" i="18"/>
  <c r="E22" i="18"/>
  <c r="E23" i="18"/>
  <c r="E24" i="18"/>
  <c r="E25" i="18"/>
  <c r="H18" i="6" l="1"/>
  <c r="H17" i="6"/>
  <c r="H16" i="6"/>
  <c r="H15" i="6"/>
  <c r="H14" i="6"/>
  <c r="H13" i="6"/>
  <c r="H12" i="6"/>
  <c r="H11" i="6"/>
  <c r="H10" i="6"/>
  <c r="H9" i="6"/>
  <c r="H7" i="6"/>
  <c r="H6" i="6"/>
  <c r="H5" i="6"/>
  <c r="H4" i="6"/>
  <c r="D21" i="16" l="1"/>
  <c r="D19" i="13" s="1"/>
  <c r="C7" i="7"/>
  <c r="C8" i="7"/>
  <c r="C9" i="7"/>
  <c r="C10" i="7"/>
  <c r="C11" i="7"/>
  <c r="C12" i="7"/>
  <c r="C13" i="7"/>
  <c r="C14" i="7"/>
  <c r="C15" i="7"/>
  <c r="C16" i="7"/>
  <c r="C17" i="7"/>
  <c r="C18" i="7"/>
  <c r="C19" i="7"/>
  <c r="C20" i="7"/>
  <c r="C6" i="7"/>
  <c r="B7" i="7"/>
  <c r="B8" i="7"/>
  <c r="B9" i="7"/>
  <c r="B10" i="7"/>
  <c r="B11" i="7"/>
  <c r="B12" i="7"/>
  <c r="B13" i="7"/>
  <c r="B14" i="7"/>
  <c r="B15" i="7"/>
  <c r="B16" i="7"/>
  <c r="B17" i="7"/>
  <c r="B18" i="7"/>
  <c r="B19" i="7"/>
  <c r="B20" i="7"/>
  <c r="B6" i="7"/>
  <c r="D6" i="7"/>
  <c r="D7" i="7"/>
  <c r="D8" i="7"/>
  <c r="D9" i="7"/>
  <c r="D11" i="7"/>
  <c r="D12" i="7"/>
  <c r="D13" i="7"/>
  <c r="D14" i="7"/>
  <c r="D15" i="7"/>
  <c r="D16" i="7"/>
  <c r="D17" i="7"/>
  <c r="D18" i="7"/>
  <c r="D19" i="7"/>
  <c r="D20" i="7"/>
  <c r="H5" i="11"/>
  <c r="H6" i="11"/>
  <c r="H7" i="11"/>
  <c r="H8" i="11"/>
  <c r="H9" i="11"/>
  <c r="H10" i="11"/>
  <c r="H11" i="11"/>
  <c r="H12" i="11"/>
  <c r="H13" i="11"/>
  <c r="H14" i="11"/>
  <c r="H15" i="11"/>
  <c r="H16" i="11"/>
  <c r="H17" i="11"/>
  <c r="H18" i="11"/>
  <c r="H19" i="11"/>
  <c r="H4" i="11"/>
  <c r="H30" i="13" l="1"/>
  <c r="G30" i="13"/>
  <c r="F30" i="13"/>
  <c r="F31" i="13" s="1"/>
  <c r="E30" i="13"/>
  <c r="D20" i="13"/>
  <c r="D55" i="11"/>
  <c r="F25" i="11" s="1"/>
  <c r="H36" i="11"/>
  <c r="C55" i="11"/>
  <c r="D47" i="11"/>
  <c r="C47" i="11"/>
  <c r="D30" i="13" l="1"/>
  <c r="C27" i="18"/>
  <c r="F23" i="11"/>
  <c r="F24" i="11"/>
  <c r="C8" i="10"/>
  <c r="B27" i="18"/>
  <c r="E26" i="18"/>
  <c r="E18" i="18"/>
  <c r="E17" i="18"/>
  <c r="E16" i="18"/>
  <c r="E14" i="18"/>
  <c r="E10" i="18"/>
  <c r="E4" i="18"/>
  <c r="E5" i="18"/>
  <c r="E6" i="18"/>
  <c r="E9" i="18"/>
  <c r="E11" i="18"/>
  <c r="E12" i="18"/>
  <c r="E13" i="18"/>
  <c r="E15" i="18"/>
  <c r="H8" i="6"/>
  <c r="D10" i="7" s="1"/>
  <c r="D21" i="7" l="1"/>
  <c r="D27" i="18"/>
  <c r="E27" i="18"/>
  <c r="H18" i="1" l="1"/>
  <c r="H17" i="1"/>
  <c r="H16" i="1"/>
  <c r="H15" i="1"/>
  <c r="H14" i="1"/>
  <c r="H13" i="1"/>
  <c r="H12" i="1"/>
  <c r="C14" i="4" s="1"/>
  <c r="H11" i="1"/>
  <c r="H9" i="1"/>
  <c r="H8" i="1"/>
  <c r="H7" i="1"/>
  <c r="H6" i="1"/>
  <c r="H5" i="1"/>
  <c r="H4" i="1"/>
  <c r="C6" i="4" s="1"/>
  <c r="B10" i="4"/>
  <c r="B9" i="4"/>
  <c r="H10" i="1" l="1"/>
  <c r="B18" i="4"/>
  <c r="B7" i="4"/>
  <c r="M20" i="16" l="1"/>
  <c r="M19" i="16"/>
  <c r="M18" i="16"/>
  <c r="M17" i="16"/>
  <c r="M16" i="16"/>
  <c r="M15" i="16"/>
  <c r="M14" i="16"/>
  <c r="M13" i="16"/>
  <c r="M12" i="16"/>
  <c r="M11" i="16"/>
  <c r="M10" i="16"/>
  <c r="M9" i="16"/>
  <c r="M8" i="16"/>
  <c r="M7" i="16"/>
  <c r="M6" i="16"/>
  <c r="M20" i="15"/>
  <c r="M19" i="15"/>
  <c r="M18" i="15"/>
  <c r="M17" i="15"/>
  <c r="M16" i="15"/>
  <c r="M15" i="15"/>
  <c r="M14" i="15"/>
  <c r="M13" i="15"/>
  <c r="M12" i="15"/>
  <c r="M11" i="15"/>
  <c r="M10" i="15"/>
  <c r="M9" i="15"/>
  <c r="M8" i="15"/>
  <c r="M7" i="15"/>
  <c r="M6" i="15"/>
  <c r="D22" i="13" l="1"/>
  <c r="C20" i="9"/>
  <c r="C19" i="9"/>
  <c r="C18" i="9"/>
  <c r="C17" i="9"/>
  <c r="C16" i="9"/>
  <c r="C15" i="9"/>
  <c r="C14" i="9"/>
  <c r="C13" i="9"/>
  <c r="C12" i="9"/>
  <c r="C11" i="9"/>
  <c r="C10" i="9"/>
  <c r="C9" i="9"/>
  <c r="C8" i="9"/>
  <c r="C7" i="9"/>
  <c r="C6" i="9"/>
  <c r="D21" i="13" l="1"/>
  <c r="D23" i="13"/>
  <c r="E19" i="1"/>
  <c r="D19" i="1"/>
  <c r="B20" i="9"/>
  <c r="B19" i="9"/>
  <c r="B18" i="9"/>
  <c r="B17" i="9"/>
  <c r="B16" i="9"/>
  <c r="B15" i="9"/>
  <c r="B14" i="9"/>
  <c r="B13" i="9"/>
  <c r="B12" i="9"/>
  <c r="B11" i="9"/>
  <c r="B10" i="9"/>
  <c r="B9" i="9"/>
  <c r="B8" i="9"/>
  <c r="B7" i="9"/>
  <c r="B6" i="9"/>
  <c r="D19" i="8"/>
  <c r="L20" i="4"/>
  <c r="L19" i="4"/>
  <c r="L18" i="4"/>
  <c r="L17" i="4"/>
  <c r="L16" i="4"/>
  <c r="L15" i="4"/>
  <c r="L14" i="4"/>
  <c r="L13" i="4"/>
  <c r="L12" i="4"/>
  <c r="L11" i="4"/>
  <c r="L10" i="4"/>
  <c r="L9" i="4"/>
  <c r="L8" i="4"/>
  <c r="L7" i="4"/>
  <c r="G14" i="12"/>
  <c r="I10" i="12" s="1"/>
  <c r="C14" i="12"/>
  <c r="E12" i="12" s="1"/>
  <c r="B20" i="4"/>
  <c r="B19" i="4"/>
  <c r="B17" i="4"/>
  <c r="B16" i="4"/>
  <c r="B15" i="4"/>
  <c r="B14" i="4"/>
  <c r="B13" i="4"/>
  <c r="B12" i="4"/>
  <c r="B11" i="4"/>
  <c r="B8" i="4"/>
  <c r="G18" i="8"/>
  <c r="D20" i="9" s="1"/>
  <c r="G17" i="8"/>
  <c r="D19" i="9" s="1"/>
  <c r="G16" i="8"/>
  <c r="D18" i="9" s="1"/>
  <c r="G15" i="8"/>
  <c r="D17" i="9" s="1"/>
  <c r="G14" i="8"/>
  <c r="D16" i="9" s="1"/>
  <c r="G13" i="8"/>
  <c r="D15" i="9" s="1"/>
  <c r="G12" i="8"/>
  <c r="D14" i="9" s="1"/>
  <c r="G11" i="8"/>
  <c r="D13" i="9" s="1"/>
  <c r="G10" i="8"/>
  <c r="D12" i="9" s="1"/>
  <c r="G9" i="8"/>
  <c r="D11" i="9" s="1"/>
  <c r="G8" i="8"/>
  <c r="D10" i="9" s="1"/>
  <c r="G7" i="8"/>
  <c r="D9" i="9" s="1"/>
  <c r="G6" i="8"/>
  <c r="D8" i="9" s="1"/>
  <c r="G5" i="8"/>
  <c r="D7" i="9" s="1"/>
  <c r="G4" i="8"/>
  <c r="D6" i="9" s="1"/>
  <c r="M20" i="9"/>
  <c r="M19" i="9"/>
  <c r="M18" i="9"/>
  <c r="M17" i="9"/>
  <c r="M16" i="9"/>
  <c r="M15" i="9"/>
  <c r="M14" i="9"/>
  <c r="M13" i="9"/>
  <c r="M12" i="9"/>
  <c r="M11" i="9"/>
  <c r="M10" i="9"/>
  <c r="M9" i="9"/>
  <c r="M8" i="9"/>
  <c r="M7" i="9"/>
  <c r="M6" i="9"/>
  <c r="M20" i="5"/>
  <c r="M19" i="5"/>
  <c r="M18" i="5"/>
  <c r="M17" i="5"/>
  <c r="M16" i="5"/>
  <c r="M15" i="5"/>
  <c r="M14" i="5"/>
  <c r="M13" i="5"/>
  <c r="M12" i="5"/>
  <c r="M11" i="5"/>
  <c r="M10" i="5"/>
  <c r="M9" i="5"/>
  <c r="M8" i="5"/>
  <c r="M7" i="5"/>
  <c r="M20" i="7"/>
  <c r="M19" i="7"/>
  <c r="M18" i="7"/>
  <c r="M17" i="7"/>
  <c r="M16" i="7"/>
  <c r="M15" i="7"/>
  <c r="M14" i="7"/>
  <c r="M13" i="7"/>
  <c r="M12" i="7"/>
  <c r="M11" i="7"/>
  <c r="M10" i="7"/>
  <c r="M9" i="7"/>
  <c r="M8" i="7"/>
  <c r="M7" i="7"/>
  <c r="M6" i="7"/>
  <c r="D21" i="5"/>
  <c r="D21" i="15" s="1"/>
  <c r="D8" i="13" s="1"/>
  <c r="M6" i="5"/>
  <c r="L6" i="4"/>
  <c r="C20" i="4"/>
  <c r="C19" i="4"/>
  <c r="C18" i="4"/>
  <c r="C17" i="4"/>
  <c r="C16" i="4"/>
  <c r="C15" i="4"/>
  <c r="C13" i="4"/>
  <c r="C12" i="4"/>
  <c r="C11" i="4"/>
  <c r="C10" i="4"/>
  <c r="C9" i="4"/>
  <c r="C8" i="4"/>
  <c r="C7" i="4"/>
  <c r="I13" i="12" l="1"/>
  <c r="G19" i="8"/>
  <c r="I9" i="12"/>
  <c r="I11" i="12"/>
  <c r="I12" i="12"/>
  <c r="H20" i="12" s="1"/>
  <c r="E9" i="12"/>
  <c r="E11" i="12"/>
  <c r="F20" i="12" s="1"/>
  <c r="E13" i="12"/>
  <c r="H20" i="11"/>
  <c r="A20" i="12" s="1"/>
  <c r="E10" i="12"/>
  <c r="D21" i="9"/>
  <c r="D10" i="13" s="1"/>
  <c r="H19" i="6"/>
  <c r="H19" i="1"/>
  <c r="C21" i="4"/>
  <c r="D7" i="13" s="1"/>
  <c r="D24" i="13"/>
  <c r="B20" i="12" l="1"/>
  <c r="L8" i="16"/>
  <c r="L9" i="16"/>
  <c r="L10" i="16"/>
  <c r="L11" i="16"/>
  <c r="L12" i="16"/>
  <c r="L13" i="16"/>
  <c r="L14" i="16"/>
  <c r="L15" i="16"/>
  <c r="L6" i="16"/>
  <c r="L16" i="16"/>
  <c r="L19" i="16"/>
  <c r="L18" i="16"/>
  <c r="L7" i="16"/>
  <c r="L7" i="7"/>
  <c r="L6" i="7"/>
  <c r="L18" i="7"/>
  <c r="L16" i="7"/>
  <c r="L9" i="7"/>
  <c r="L11" i="7"/>
  <c r="L14" i="7"/>
  <c r="L12" i="7"/>
  <c r="L17" i="7"/>
  <c r="L19" i="7"/>
  <c r="L8" i="7"/>
  <c r="L13" i="7"/>
  <c r="L15" i="7"/>
  <c r="L10" i="7"/>
  <c r="L16" i="9"/>
  <c r="L7" i="5"/>
  <c r="L16" i="5"/>
  <c r="L16" i="15"/>
  <c r="L14" i="5"/>
  <c r="L17" i="15"/>
  <c r="L10" i="9"/>
  <c r="L20" i="9"/>
  <c r="L11" i="5"/>
  <c r="K8" i="4"/>
  <c r="L6" i="15"/>
  <c r="K14" i="4"/>
  <c r="L8" i="15"/>
  <c r="L14" i="9"/>
  <c r="L9" i="9"/>
  <c r="L15" i="5"/>
  <c r="K16" i="4"/>
  <c r="L9" i="5"/>
  <c r="K18" i="4"/>
  <c r="L20" i="7"/>
  <c r="K17" i="4"/>
  <c r="L18" i="9"/>
  <c r="L6" i="9"/>
  <c r="L19" i="5"/>
  <c r="K20" i="4"/>
  <c r="L13" i="5"/>
  <c r="L15" i="15"/>
  <c r="L17" i="9"/>
  <c r="L9" i="15"/>
  <c r="K7" i="4"/>
  <c r="L7" i="15"/>
  <c r="L17" i="5"/>
  <c r="K6" i="4"/>
  <c r="L7" i="9"/>
  <c r="L10" i="5"/>
  <c r="K11" i="4"/>
  <c r="L19" i="15"/>
  <c r="L6" i="5"/>
  <c r="L11" i="9"/>
  <c r="L18" i="5"/>
  <c r="K15" i="4"/>
  <c r="L8" i="5"/>
  <c r="K9" i="4"/>
  <c r="L17" i="16"/>
  <c r="L15" i="9"/>
  <c r="K10" i="4"/>
  <c r="K19" i="4"/>
  <c r="L20" i="5"/>
  <c r="K13" i="4"/>
  <c r="L13" i="15"/>
  <c r="L19" i="9"/>
  <c r="L20" i="15"/>
  <c r="L20" i="16"/>
  <c r="K12" i="4"/>
  <c r="L13" i="9"/>
  <c r="L10" i="15"/>
  <c r="L11" i="15"/>
  <c r="L8" i="9"/>
  <c r="L14" i="15"/>
  <c r="L12" i="9"/>
  <c r="L18" i="15"/>
  <c r="L12" i="5"/>
  <c r="L12" i="15"/>
  <c r="J7" i="16"/>
  <c r="J6" i="16"/>
  <c r="J8" i="16"/>
  <c r="J9" i="16"/>
  <c r="J19" i="16"/>
  <c r="J10" i="16"/>
  <c r="J11" i="16"/>
  <c r="J12" i="16"/>
  <c r="J13" i="16"/>
  <c r="J18" i="16"/>
  <c r="J14" i="16"/>
  <c r="J15" i="16"/>
  <c r="J16" i="16"/>
  <c r="J14" i="15"/>
  <c r="J18" i="7"/>
  <c r="J16" i="7"/>
  <c r="J6" i="7"/>
  <c r="J14" i="7"/>
  <c r="J12" i="7"/>
  <c r="J9" i="7"/>
  <c r="J7" i="7"/>
  <c r="J17" i="7"/>
  <c r="J19" i="7"/>
  <c r="J13" i="7"/>
  <c r="J15" i="7"/>
  <c r="J8" i="7"/>
  <c r="J11" i="7"/>
  <c r="J10" i="7"/>
  <c r="F18" i="16"/>
  <c r="F19" i="16"/>
  <c r="F7" i="16"/>
  <c r="F6" i="16"/>
  <c r="F8" i="16"/>
  <c r="F9" i="16"/>
  <c r="F10" i="16"/>
  <c r="F15" i="16"/>
  <c r="F16" i="16"/>
  <c r="F11" i="16"/>
  <c r="F12" i="16"/>
  <c r="F13" i="16"/>
  <c r="F14" i="16"/>
  <c r="F7" i="7"/>
  <c r="F11" i="7"/>
  <c r="F18" i="7"/>
  <c r="F14" i="7"/>
  <c r="F6" i="7"/>
  <c r="F9" i="7"/>
  <c r="F17" i="7"/>
  <c r="F13" i="7"/>
  <c r="F8" i="7"/>
  <c r="F19" i="7"/>
  <c r="F12" i="7"/>
  <c r="F16" i="7"/>
  <c r="F15" i="7"/>
  <c r="F10" i="7"/>
  <c r="J7" i="9"/>
  <c r="J11" i="9"/>
  <c r="J15" i="9"/>
  <c r="J19" i="9"/>
  <c r="J18" i="9"/>
  <c r="J8" i="9"/>
  <c r="J12" i="9"/>
  <c r="J16" i="9"/>
  <c r="J20" i="9"/>
  <c r="J10" i="9"/>
  <c r="J14" i="9"/>
  <c r="J9" i="9"/>
  <c r="J13" i="9"/>
  <c r="J17" i="9"/>
  <c r="J6" i="9"/>
  <c r="F9" i="9"/>
  <c r="F13" i="9"/>
  <c r="F17" i="9"/>
  <c r="F6" i="9"/>
  <c r="F16" i="9"/>
  <c r="F10" i="9"/>
  <c r="F14" i="9"/>
  <c r="F18" i="9"/>
  <c r="F8" i="9"/>
  <c r="F20" i="9"/>
  <c r="F7" i="9"/>
  <c r="F11" i="9"/>
  <c r="F15" i="9"/>
  <c r="F19" i="9"/>
  <c r="F12" i="9"/>
  <c r="I14" i="12"/>
  <c r="E9" i="4"/>
  <c r="E10" i="4"/>
  <c r="E7" i="4"/>
  <c r="E8" i="4"/>
  <c r="J7" i="15"/>
  <c r="J19" i="15"/>
  <c r="J15" i="5"/>
  <c r="I7" i="4"/>
  <c r="I15" i="4"/>
  <c r="J20" i="16"/>
  <c r="J8" i="15"/>
  <c r="J12" i="15"/>
  <c r="J16" i="15"/>
  <c r="J20" i="15"/>
  <c r="J8" i="5"/>
  <c r="J12" i="5"/>
  <c r="J16" i="5"/>
  <c r="J20" i="5"/>
  <c r="I8" i="4"/>
  <c r="I12" i="4"/>
  <c r="I16" i="4"/>
  <c r="I20" i="4"/>
  <c r="J17" i="16"/>
  <c r="J9" i="15"/>
  <c r="J13" i="15"/>
  <c r="J6" i="15"/>
  <c r="J9" i="5"/>
  <c r="J17" i="5"/>
  <c r="I13" i="4"/>
  <c r="I6" i="4"/>
  <c r="J17" i="15"/>
  <c r="J13" i="5"/>
  <c r="J6" i="5"/>
  <c r="I9" i="4"/>
  <c r="I17" i="4"/>
  <c r="J10" i="15"/>
  <c r="J18" i="15"/>
  <c r="J10" i="5"/>
  <c r="J14" i="5"/>
  <c r="J18" i="5"/>
  <c r="I10" i="4"/>
  <c r="I14" i="4"/>
  <c r="I18" i="4"/>
  <c r="J11" i="15"/>
  <c r="J15" i="15"/>
  <c r="J7" i="5"/>
  <c r="J11" i="5"/>
  <c r="J19" i="5"/>
  <c r="I11" i="4"/>
  <c r="I19" i="4"/>
  <c r="J20" i="7"/>
  <c r="F9" i="15"/>
  <c r="F17" i="15"/>
  <c r="F13" i="5"/>
  <c r="E13" i="4"/>
  <c r="E6" i="4"/>
  <c r="F10" i="15"/>
  <c r="F14" i="15"/>
  <c r="F18" i="15"/>
  <c r="F10" i="5"/>
  <c r="F14" i="5"/>
  <c r="F18" i="5"/>
  <c r="E14" i="4"/>
  <c r="E18" i="4"/>
  <c r="F7" i="15"/>
  <c r="F11" i="15"/>
  <c r="F19" i="15"/>
  <c r="F7" i="5"/>
  <c r="F15" i="5"/>
  <c r="E11" i="4"/>
  <c r="E19" i="4"/>
  <c r="F15" i="15"/>
  <c r="F11" i="5"/>
  <c r="F19" i="5"/>
  <c r="E15" i="4"/>
  <c r="F20" i="16"/>
  <c r="F8" i="15"/>
  <c r="F12" i="15"/>
  <c r="F16" i="15"/>
  <c r="F20" i="15"/>
  <c r="F8" i="5"/>
  <c r="F12" i="5"/>
  <c r="F16" i="5"/>
  <c r="F20" i="5"/>
  <c r="E12" i="4"/>
  <c r="E16" i="4"/>
  <c r="E20" i="4"/>
  <c r="F17" i="16"/>
  <c r="F13" i="15"/>
  <c r="F6" i="15"/>
  <c r="F9" i="5"/>
  <c r="F17" i="5"/>
  <c r="F6" i="5"/>
  <c r="E17" i="4"/>
  <c r="F20" i="7"/>
  <c r="C20" i="12"/>
  <c r="E14" i="12"/>
  <c r="D9" i="13"/>
  <c r="I20" i="12"/>
  <c r="D20" i="12"/>
  <c r="D11" i="13"/>
  <c r="G20" i="12"/>
  <c r="K21" i="4" l="1"/>
  <c r="H7" i="13" s="1"/>
  <c r="L21" i="9"/>
  <c r="H10" i="13" s="1"/>
  <c r="J21" i="9"/>
  <c r="G10" i="13" s="1"/>
  <c r="L21" i="5"/>
  <c r="L21" i="15" s="1"/>
  <c r="K21" i="15" s="1"/>
  <c r="L21" i="16"/>
  <c r="K21" i="16" s="1"/>
  <c r="F21" i="16"/>
  <c r="E19" i="13" s="1"/>
  <c r="E24" i="13" s="1"/>
  <c r="L21" i="7"/>
  <c r="K21" i="7" s="1"/>
  <c r="F21" i="7"/>
  <c r="E21" i="7" s="1"/>
  <c r="J21" i="7"/>
  <c r="I21" i="7" s="1"/>
  <c r="H19" i="16"/>
  <c r="H7" i="16"/>
  <c r="H6" i="16"/>
  <c r="H8" i="16"/>
  <c r="H9" i="16"/>
  <c r="H18" i="16"/>
  <c r="H10" i="16"/>
  <c r="H16" i="16"/>
  <c r="H11" i="16"/>
  <c r="H12" i="16"/>
  <c r="H13" i="16"/>
  <c r="H14" i="16"/>
  <c r="H15" i="16"/>
  <c r="H11" i="7"/>
  <c r="H9" i="7"/>
  <c r="H6" i="7"/>
  <c r="H7" i="7"/>
  <c r="H17" i="7"/>
  <c r="H18" i="7"/>
  <c r="H14" i="7"/>
  <c r="H13" i="7"/>
  <c r="H8" i="7"/>
  <c r="H15" i="7"/>
  <c r="H16" i="7"/>
  <c r="H19" i="7"/>
  <c r="H12" i="7"/>
  <c r="H10" i="7"/>
  <c r="F21" i="9"/>
  <c r="E10" i="13" s="1"/>
  <c r="H8" i="9"/>
  <c r="H12" i="9"/>
  <c r="H16" i="9"/>
  <c r="H20" i="9"/>
  <c r="H19" i="9"/>
  <c r="H9" i="9"/>
  <c r="H13" i="9"/>
  <c r="H17" i="9"/>
  <c r="H6" i="9"/>
  <c r="H11" i="9"/>
  <c r="H10" i="9"/>
  <c r="H14" i="9"/>
  <c r="H18" i="9"/>
  <c r="H7" i="9"/>
  <c r="H15" i="9"/>
  <c r="H8" i="13"/>
  <c r="F21" i="5"/>
  <c r="F21" i="15" s="1"/>
  <c r="E8" i="13" s="1"/>
  <c r="E21" i="4"/>
  <c r="E7" i="13" s="1"/>
  <c r="I21" i="4"/>
  <c r="G7" i="13" s="1"/>
  <c r="E20" i="12"/>
  <c r="F11" i="13" s="1"/>
  <c r="H20" i="16"/>
  <c r="H12" i="15"/>
  <c r="H8" i="5"/>
  <c r="H20" i="5"/>
  <c r="G8" i="4"/>
  <c r="G20" i="4"/>
  <c r="H17" i="16"/>
  <c r="H9" i="15"/>
  <c r="H13" i="15"/>
  <c r="H17" i="15"/>
  <c r="H6" i="15"/>
  <c r="H9" i="5"/>
  <c r="H13" i="5"/>
  <c r="H17" i="5"/>
  <c r="H6" i="5"/>
  <c r="G9" i="4"/>
  <c r="G13" i="4"/>
  <c r="G17" i="4"/>
  <c r="G6" i="4"/>
  <c r="H14" i="15"/>
  <c r="H10" i="5"/>
  <c r="H18" i="5"/>
  <c r="G14" i="4"/>
  <c r="G18" i="4"/>
  <c r="H10" i="15"/>
  <c r="H18" i="15"/>
  <c r="H14" i="5"/>
  <c r="G10" i="4"/>
  <c r="H7" i="15"/>
  <c r="H11" i="15"/>
  <c r="H15" i="15"/>
  <c r="H19" i="15"/>
  <c r="H7" i="5"/>
  <c r="H11" i="5"/>
  <c r="H15" i="5"/>
  <c r="H19" i="5"/>
  <c r="G7" i="4"/>
  <c r="G11" i="4"/>
  <c r="G15" i="4"/>
  <c r="G19" i="4"/>
  <c r="H8" i="15"/>
  <c r="H16" i="15"/>
  <c r="H20" i="15"/>
  <c r="H12" i="5"/>
  <c r="H16" i="5"/>
  <c r="G12" i="4"/>
  <c r="G16" i="4"/>
  <c r="H20" i="7"/>
  <c r="E21" i="16"/>
  <c r="J21" i="5"/>
  <c r="J21" i="15" s="1"/>
  <c r="J21" i="16"/>
  <c r="G11" i="13"/>
  <c r="H11" i="13"/>
  <c r="E11" i="13"/>
  <c r="D13" i="13"/>
  <c r="D27" i="13" s="1"/>
  <c r="D33" i="13" s="1"/>
  <c r="H19" i="13" l="1"/>
  <c r="H24" i="13" s="1"/>
  <c r="E9" i="13"/>
  <c r="E13" i="13" s="1"/>
  <c r="E27" i="13" s="1"/>
  <c r="E33" i="13" s="1"/>
  <c r="G9" i="13"/>
  <c r="H9" i="13"/>
  <c r="H13" i="13" s="1"/>
  <c r="H27" i="13" s="1"/>
  <c r="H33" i="13" s="1"/>
  <c r="H21" i="7"/>
  <c r="G21" i="7" s="1"/>
  <c r="H21" i="9"/>
  <c r="F10" i="13" s="1"/>
  <c r="H21" i="16"/>
  <c r="F19" i="13" s="1"/>
  <c r="F24" i="13" s="1"/>
  <c r="E21" i="15"/>
  <c r="G19" i="13"/>
  <c r="G24" i="13" s="1"/>
  <c r="I21" i="16"/>
  <c r="H21" i="5"/>
  <c r="H21" i="15" s="1"/>
  <c r="G8" i="13"/>
  <c r="I21" i="15"/>
  <c r="G21" i="4"/>
  <c r="F7" i="13" s="1"/>
  <c r="D31" i="13"/>
  <c r="G13" i="13" l="1"/>
  <c r="G27" i="13" s="1"/>
  <c r="G33" i="13" s="1"/>
  <c r="F9" i="13"/>
  <c r="G21" i="16"/>
  <c r="H31" i="13"/>
  <c r="E31" i="13"/>
  <c r="F8" i="13"/>
  <c r="G21" i="15"/>
  <c r="F13" i="13" l="1"/>
  <c r="F27" i="13" s="1"/>
  <c r="F33" i="13" s="1"/>
  <c r="G3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Regan Pride</author>
  </authors>
  <commentList>
    <comment ref="E3" authorId="0" shapeId="0" xr:uid="{00000000-0006-0000-0800-000001000000}">
      <text>
        <r>
          <rPr>
            <b/>
            <sz val="10"/>
            <color indexed="81"/>
            <rFont val="Tahoma"/>
            <family val="2"/>
          </rPr>
          <t>Regan Pride:</t>
        </r>
        <r>
          <rPr>
            <sz val="8"/>
            <color indexed="81"/>
            <rFont val="Tahoma"/>
            <family val="2"/>
          </rPr>
          <t xml:space="preserve">
</t>
        </r>
        <r>
          <rPr>
            <sz val="10"/>
            <color indexed="81"/>
            <rFont val="Tahoma"/>
            <family val="2"/>
          </rPr>
          <t>this is where you put the balances of any capital reserve funds that will offlset the expense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<sst xmlns="http://schemas.openxmlformats.org/spreadsheetml/2006/main" count="375" uniqueCount="238">
  <si>
    <t>WAGES AND BENEFITS</t>
  </si>
  <si>
    <t xml:space="preserve">Year of Interest: </t>
  </si>
  <si>
    <t>Total Annual Wages($)</t>
  </si>
  <si>
    <t>Total Annual Benefits($)</t>
  </si>
  <si>
    <t>Total Annual Post-employment Benefits</t>
  </si>
  <si>
    <t>TOTAL</t>
  </si>
  <si>
    <t>FORM 1 - Page 2 of 2</t>
  </si>
  <si>
    <t>FORM 1 - Page 1 of 2</t>
  </si>
  <si>
    <t>Landfilling</t>
  </si>
  <si>
    <t>Waste-to-Energy</t>
  </si>
  <si>
    <t>Recycling</t>
  </si>
  <si>
    <t>Composting</t>
  </si>
  <si>
    <t>%</t>
  </si>
  <si>
    <t>Total Annual Wages and Benefits ($)</t>
  </si>
  <si>
    <t>Allocation of Annual Wages and Benefits by Program Area</t>
  </si>
  <si>
    <t>$</t>
  </si>
  <si>
    <t>TOTALS</t>
  </si>
  <si>
    <t>GENERAL OPERATIONS AND MAINTENANCE</t>
  </si>
  <si>
    <t>Description of Expenditure</t>
  </si>
  <si>
    <t>Total Annual Cost ($)</t>
  </si>
  <si>
    <t>Allocation of Annual O &amp; M Costs by Program Area</t>
  </si>
  <si>
    <t>FORM 3 - Page 1 of 2</t>
  </si>
  <si>
    <t>Description of Capital Expense</t>
  </si>
  <si>
    <t>Purchase Amount ($)*</t>
  </si>
  <si>
    <t>FORM 3 - Page 2 of 2</t>
  </si>
  <si>
    <t>Employee or Group</t>
  </si>
  <si>
    <t>AMORTIZATION OF FUTURE OUTLAYS</t>
  </si>
  <si>
    <t>Description of Future Outlay</t>
  </si>
  <si>
    <t>* Expresed in current-year dollars.</t>
  </si>
  <si>
    <t xml:space="preserve">TOTALS </t>
  </si>
  <si>
    <t>FORM 4 - Page 1 of 2</t>
  </si>
  <si>
    <t>FORM 4 - Page 2 of 2</t>
  </si>
  <si>
    <t>Total Amortization Expense ($)</t>
  </si>
  <si>
    <t>1
Description of Future Outlay</t>
  </si>
  <si>
    <t>3
Estimated Cost ($)*</t>
  </si>
  <si>
    <t>4
Amounts Previously Amortized ($)</t>
  </si>
  <si>
    <t>5
Years Until Funds are Required</t>
  </si>
  <si>
    <t>** (Column 3 - Column 4) / Column 5</t>
  </si>
  <si>
    <t>INDIRECT COSTS</t>
  </si>
  <si>
    <t>Total number of SW Employees</t>
  </si>
  <si>
    <t>Total number of Municipal Employees</t>
  </si>
  <si>
    <t>1.C</t>
  </si>
  <si>
    <t>1.B</t>
  </si>
  <si>
    <t>1.A</t>
  </si>
  <si>
    <t>2.A</t>
  </si>
  <si>
    <t>2.B</t>
  </si>
  <si>
    <t>2.C</t>
  </si>
  <si>
    <t>Solid Waste Department Budget</t>
  </si>
  <si>
    <t>PERSONNEL SHARE RATIO</t>
  </si>
  <si>
    <t>BUDGET SHARE RATIO</t>
  </si>
  <si>
    <t>2.D</t>
  </si>
  <si>
    <t>Budget of Shared Services</t>
  </si>
  <si>
    <t>Budget Ratio  = 2.A / (2.C - 2.B)</t>
  </si>
  <si>
    <t>Support Service</t>
  </si>
  <si>
    <t>Total Indirect Cost to Solid Waste</t>
  </si>
  <si>
    <t>Legal</t>
  </si>
  <si>
    <t>Other</t>
  </si>
  <si>
    <t>Indirect Cost Ratio (%)</t>
  </si>
  <si>
    <t>Budget for Support Service ($)</t>
  </si>
  <si>
    <t>Solid Waste Path</t>
  </si>
  <si>
    <t xml:space="preserve">TOTALS  </t>
  </si>
  <si>
    <t>Employee Ratio Portion</t>
  </si>
  <si>
    <t>Annual Tonnage for Program path</t>
  </si>
  <si>
    <t>A: Personnel Ratio</t>
  </si>
  <si>
    <t>B: Tonnage Ratio</t>
  </si>
  <si>
    <t>Tonnage Ratio Portion</t>
  </si>
  <si>
    <t>Cost Allocations to Solid Waste Paths</t>
  </si>
  <si>
    <t>Allocation of Annual Capital Outlays by Solid Waste Path</t>
  </si>
  <si>
    <t>COST SUMMARY</t>
  </si>
  <si>
    <t>SUMMARY FORM A</t>
  </si>
  <si>
    <t>Category</t>
  </si>
  <si>
    <t>Allocation of Costs by Waste Path</t>
  </si>
  <si>
    <t>Other Costs</t>
  </si>
  <si>
    <t>Revenues</t>
  </si>
  <si>
    <t>Total Annual Revenue ($)</t>
  </si>
  <si>
    <t>TOTAL COSTS</t>
  </si>
  <si>
    <t>TOTAL REVENUES</t>
  </si>
  <si>
    <t>Net Cost</t>
  </si>
  <si>
    <t>UNIT COSTS</t>
  </si>
  <si>
    <t>Tons Processed</t>
  </si>
  <si>
    <t>Net Cost, $/Ton</t>
  </si>
  <si>
    <t>Total Indirect Costs *</t>
  </si>
  <si>
    <t>Enter allocation method below. (A or B)</t>
  </si>
  <si>
    <t xml:space="preserve">TOTAL INDIRECT COSTS  </t>
  </si>
  <si>
    <t>Determine the amount of indirect cost applied to solid waste based on one of the following methods.</t>
  </si>
  <si>
    <t>Annual Town/City Budget</t>
  </si>
  <si>
    <t>Post-employment benefits are amounts paid on behalf of retired workers</t>
  </si>
  <si>
    <t>Benefits include: FICA/MEDI, NH Retirement, medical/Dental ins., Life ins.</t>
  </si>
  <si>
    <t>-</t>
  </si>
  <si>
    <t>Can also include workers compensation and unemployment insurance.</t>
  </si>
  <si>
    <t>Retirement</t>
  </si>
  <si>
    <t>Year Purchased</t>
  </si>
  <si>
    <t>Cost Center</t>
  </si>
  <si>
    <t>Cost Center (if applicable)</t>
  </si>
  <si>
    <t>Total Annual Depreciation Cost ($)</t>
  </si>
  <si>
    <t>Cost Center 
(if applicable)</t>
  </si>
  <si>
    <t>Other Multiplier (see notes)</t>
  </si>
  <si>
    <t>2
Cost Center</t>
  </si>
  <si>
    <t>Cost Center
(if applicable)</t>
  </si>
  <si>
    <t>Allocation of Revenues by Waste Path</t>
  </si>
  <si>
    <t>Anticipated Useful Life (Years)</t>
  </si>
  <si>
    <t>Allocation to Solid Waste</t>
  </si>
  <si>
    <t>Tabulation of Costs</t>
  </si>
  <si>
    <t>NET COSTS (Subtract line 13 from line 7)</t>
  </si>
  <si>
    <t>Annual Amortization Expense ($)**</t>
  </si>
  <si>
    <t>NOTES:</t>
  </si>
  <si>
    <t>Waste-to- Energy</t>
  </si>
  <si>
    <t>Public Works</t>
  </si>
  <si>
    <t>REVENUES</t>
  </si>
  <si>
    <t>Description of Revenue</t>
  </si>
  <si>
    <t>Total Annual Income ($)</t>
  </si>
  <si>
    <t>Allocation of Annual Revenues Program Area</t>
  </si>
  <si>
    <t>Description</t>
  </si>
  <si>
    <t>Expenditures</t>
  </si>
  <si>
    <t>Employee count</t>
  </si>
  <si>
    <t>Solid Waste</t>
  </si>
  <si>
    <t xml:space="preserve"> SW Ratio</t>
  </si>
  <si>
    <t>Facility</t>
  </si>
  <si>
    <t>Highway</t>
  </si>
  <si>
    <t>% Utilization to SW</t>
  </si>
  <si>
    <t>Notes</t>
  </si>
  <si>
    <t>Dept</t>
  </si>
  <si>
    <t>FT</t>
  </si>
  <si>
    <t>PT</t>
  </si>
  <si>
    <t>PT hrs</t>
  </si>
  <si>
    <t>Total FTE's</t>
  </si>
  <si>
    <t>Ambulance</t>
  </si>
  <si>
    <t>Assessing</t>
  </si>
  <si>
    <t>Fire</t>
  </si>
  <si>
    <t>Library</t>
  </si>
  <si>
    <t>Police</t>
  </si>
  <si>
    <t>Water/Sewer</t>
  </si>
  <si>
    <t>Number of employees in shared services</t>
  </si>
  <si>
    <t>Employee Ratio = 1.A / (1.C - 1.B)</t>
  </si>
  <si>
    <t>1.D</t>
  </si>
  <si>
    <t>Executive category</t>
  </si>
  <si>
    <t>Wages &amp; exp.</t>
  </si>
  <si>
    <t>Benefits</t>
  </si>
  <si>
    <t>Total</t>
  </si>
  <si>
    <t>Financial Admin (minus Assing &amp; Tax Coll.)</t>
  </si>
  <si>
    <t>FORM 6 - Page 1 of 1</t>
  </si>
  <si>
    <t>EMPLOYEE TALLY BY DEPARTMENT</t>
  </si>
  <si>
    <t>FORM 2 - Page 2 of 2</t>
  </si>
  <si>
    <t>FORM 2 - Page 1 of 2</t>
  </si>
  <si>
    <t>Budget Ratio allocation between Solid Waste and Public Works</t>
  </si>
  <si>
    <t>TOTAL DEPRECIATION</t>
  </si>
  <si>
    <t>Annual Depreciation to SW</t>
  </si>
  <si>
    <t>* As shown on Form 5, pg 2</t>
  </si>
  <si>
    <t>Cost Account</t>
  </si>
  <si>
    <t>less   Assessing</t>
  </si>
  <si>
    <t>SUB-TOTAL</t>
  </si>
  <si>
    <t>Town Clerk</t>
  </si>
  <si>
    <t>department total</t>
  </si>
  <si>
    <t>less: election temp positions</t>
  </si>
  <si>
    <t>less: marriage licenses</t>
  </si>
  <si>
    <t>TOWN HALL ALLOCATION ADJUSTMENT</t>
  </si>
  <si>
    <t># people who service solid waste</t>
  </si>
  <si>
    <t>total employees at town hall</t>
  </si>
  <si>
    <t>Ratio</t>
  </si>
  <si>
    <t>Ratio Method  
(1-Labor, or 2-Budget)</t>
  </si>
  <si>
    <t>Fully Loaded Costs</t>
  </si>
  <si>
    <t>Total Solid Waste Costs</t>
  </si>
  <si>
    <t>INDIRECT COST SUB-WORKSHEET</t>
  </si>
  <si>
    <t>less  tax maps</t>
  </si>
  <si>
    <t>less  assess dues &amp; training</t>
  </si>
  <si>
    <t>less  assess conf.</t>
  </si>
  <si>
    <t>less  assess travel</t>
  </si>
  <si>
    <t>less  tax collector</t>
  </si>
  <si>
    <t>less  TC Phone</t>
  </si>
  <si>
    <t>less  TC dues</t>
  </si>
  <si>
    <t>less  TC supplies</t>
  </si>
  <si>
    <t>less  TC conf</t>
  </si>
  <si>
    <t>less  TC liens &amp; cost</t>
  </si>
  <si>
    <t>less  Revaluation</t>
  </si>
  <si>
    <t>less  election printing</t>
  </si>
  <si>
    <t>less  election other</t>
  </si>
  <si>
    <t>Financial Admin Breakdown (category 4150)</t>
  </si>
  <si>
    <t>Composting (2)</t>
  </si>
  <si>
    <t>Recycling (1)</t>
  </si>
  <si>
    <t>amount</t>
  </si>
  <si>
    <t>In large organizations, the employees can be grouped and the total for the group reported on one line.</t>
  </si>
  <si>
    <t>Account</t>
  </si>
  <si>
    <t>Election &amp; Reg</t>
  </si>
  <si>
    <t>Financial Admin</t>
  </si>
  <si>
    <t>Personnell Admin</t>
  </si>
  <si>
    <t>Planning &amp; Zoning</t>
  </si>
  <si>
    <t>Govt Buildings</t>
  </si>
  <si>
    <t>Cemeteries</t>
  </si>
  <si>
    <t>Building Inspector</t>
  </si>
  <si>
    <t>Emergency Mgmt</t>
  </si>
  <si>
    <t>Welfare</t>
  </si>
  <si>
    <t>Parks &amp; Rec</t>
  </si>
  <si>
    <t>Conservation</t>
  </si>
  <si>
    <t>Column1</t>
  </si>
  <si>
    <t>Allocation</t>
  </si>
  <si>
    <t>Allocation percentage collumn is used for cases where an employee is shared with another department, but all his/her wages are reported on one line.</t>
  </si>
  <si>
    <t>Town clerk</t>
  </si>
  <si>
    <t>Deputy clerk</t>
  </si>
  <si>
    <t>Admin assist</t>
  </si>
  <si>
    <t>INDIRECT COST SUB-WORKSHEET - SOLID WASTE TONNAGE TALLIES</t>
  </si>
  <si>
    <t>Landfill path</t>
  </si>
  <si>
    <t>tons</t>
  </si>
  <si>
    <t>Recycling Path</t>
  </si>
  <si>
    <t>MSW</t>
  </si>
  <si>
    <t>Compost</t>
  </si>
  <si>
    <t>WTE</t>
  </si>
  <si>
    <t>INDIRECT COST SUB-WORKSHEET - LABOR DISTRIBUTION TALLIES</t>
  </si>
  <si>
    <t>DEPRECIATION OF CAPITAL EQUIPMENT</t>
  </si>
  <si>
    <t>BASIC INFORMATION</t>
  </si>
  <si>
    <t>Assignment of Cost Allocation Ratios to Solid Waste Paths</t>
  </si>
  <si>
    <t>FORM 5 - Page 1 of 2</t>
  </si>
  <si>
    <t>FORM 5 - Page 2 of 2</t>
  </si>
  <si>
    <t>FORM 0 - Page 1 of 1</t>
  </si>
  <si>
    <t>Wages</t>
  </si>
  <si>
    <t>Social Security</t>
  </si>
  <si>
    <t>Medicare</t>
  </si>
  <si>
    <t>Health Insurance</t>
  </si>
  <si>
    <t>Disability</t>
  </si>
  <si>
    <t>Unemployement</t>
  </si>
  <si>
    <t>Life Insurance</t>
  </si>
  <si>
    <t>Overtime</t>
  </si>
  <si>
    <t>Revenue</t>
  </si>
  <si>
    <t>Weekly Work Hours Spent in Program Area</t>
  </si>
  <si>
    <t>C&amp;D</t>
  </si>
  <si>
    <t>Population</t>
  </si>
  <si>
    <t>Name:</t>
  </si>
  <si>
    <t>Facility:</t>
  </si>
  <si>
    <t>Address:</t>
  </si>
  <si>
    <t>Phone:</t>
  </si>
  <si>
    <t>Year being studied:</t>
  </si>
  <si>
    <t xml:space="preserve">Net Cost per Capita </t>
  </si>
  <si>
    <t>Wages and Benefits</t>
  </si>
  <si>
    <t>General O&amp;M</t>
  </si>
  <si>
    <t>Depreciation</t>
  </si>
  <si>
    <t>Amortization</t>
  </si>
  <si>
    <t>Indirect Costs</t>
  </si>
  <si>
    <t>Contact Name:</t>
  </si>
  <si>
    <t>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</si>
</sst>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2"/>
      <color theme="1"/>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
      <i/>
      <sz val="12"/>
      <color theme="1"/>
      <name val="Calibri"/>
      <family val="2"/>
      <scheme val="minor"/>
    </font>
    <font>
      <b/>
      <sz val="16"/>
      <color theme="1"/>
      <name val="Calibri"/>
      <family val="2"/>
      <scheme val="minor"/>
    </font>
    <font>
      <sz val="12"/>
      <color theme="1"/>
      <name val="Calibri"/>
      <family val="2"/>
      <scheme val="minor"/>
    </font>
    <font>
      <i/>
      <u/>
      <sz val="14"/>
      <color theme="1"/>
      <name val="Calibri"/>
      <family val="2"/>
      <scheme val="minor"/>
    </font>
    <font>
      <u/>
      <sz val="14"/>
      <color theme="1"/>
      <name val="Calibri"/>
      <family val="2"/>
      <scheme val="minor"/>
    </font>
    <font>
      <b/>
      <sz val="12"/>
      <color theme="1"/>
      <name val="Calibri"/>
      <family val="2"/>
      <scheme val="minor"/>
    </font>
    <font>
      <b/>
      <i/>
      <u/>
      <sz val="14"/>
      <color theme="1"/>
      <name val="Calibri"/>
      <family val="2"/>
      <scheme val="minor"/>
    </font>
    <font>
      <sz val="14"/>
      <color theme="1"/>
      <name val="Calibri"/>
      <family val="2"/>
      <scheme val="minor"/>
    </font>
    <font>
      <sz val="11"/>
      <name val="Calibri"/>
      <family val="2"/>
      <scheme val="minor"/>
    </font>
    <font>
      <sz val="10"/>
      <color theme="1"/>
      <name val="Calibri"/>
      <family val="2"/>
      <scheme val="minor"/>
    </font>
    <font>
      <b/>
      <sz val="11"/>
      <color rgb="FFFA7D00"/>
      <name val="Calibri"/>
      <family val="2"/>
      <scheme val="minor"/>
    </font>
    <font>
      <sz val="11"/>
      <name val="Calibri"/>
      <family val="2"/>
      <scheme val="minor"/>
    </font>
    <font>
      <sz val="8"/>
      <color indexed="81"/>
      <name val="Tahoma"/>
      <family val="2"/>
    </font>
    <font>
      <sz val="10"/>
      <color indexed="81"/>
      <name val="Tahoma"/>
      <family val="2"/>
    </font>
    <font>
      <b/>
      <sz val="10"/>
      <color indexed="81"/>
      <name val="Tahoma"/>
      <family val="2"/>
    </font>
    <font>
      <sz val="20"/>
      <color theme="1"/>
      <name val="Calibri"/>
      <family val="2"/>
      <scheme val="minor"/>
    </font>
  </fonts>
  <fills count="6">
    <fill>
      <patternFill patternType="none"/>
    </fill>
    <fill>
      <patternFill patternType="gray125"/>
    </fill>
    <fill>
      <patternFill patternType="solid">
        <fgColor theme="4" tint="0.59999389629810485"/>
        <bgColor indexed="65"/>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2F2F2"/>
      </patternFill>
    </fill>
  </fills>
  <borders count="4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bottom style="thin">
        <color rgb="FF7F7F7F"/>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rgb="FF7F7F7F"/>
      </left>
      <right style="thin">
        <color indexed="64"/>
      </right>
      <top style="thin">
        <color rgb="FF7F7F7F"/>
      </top>
      <bottom style="thin">
        <color indexed="64"/>
      </bottom>
      <diagonal/>
    </border>
  </borders>
  <cellStyleXfs count="6">
    <xf numFmtId="0" fontId="0" fillId="0" borderId="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5" borderId="40" applyNumberFormat="0" applyAlignment="0" applyProtection="0"/>
  </cellStyleXfs>
  <cellXfs count="254">
    <xf numFmtId="0" fontId="0" fillId="0" borderId="0" xfId="0"/>
    <xf numFmtId="0" fontId="0" fillId="0" borderId="1" xfId="0" applyBorder="1"/>
    <xf numFmtId="0" fontId="0" fillId="0" borderId="0" xfId="0" applyAlignment="1">
      <alignment horizontal="center"/>
    </xf>
    <xf numFmtId="0" fontId="3" fillId="0" borderId="0" xfId="0" applyFont="1" applyAlignment="1">
      <alignment horizontal="right"/>
    </xf>
    <xf numFmtId="0" fontId="4" fillId="3" borderId="2" xfId="0" applyFont="1" applyFill="1" applyBorder="1"/>
    <xf numFmtId="0" fontId="0" fillId="3" borderId="3" xfId="0" applyFill="1" applyBorder="1" applyAlignment="1">
      <alignment horizontal="center" wrapText="1"/>
    </xf>
    <xf numFmtId="0" fontId="0" fillId="3" borderId="4" xfId="0" applyFill="1" applyBorder="1" applyAlignment="1">
      <alignment horizontal="center" wrapText="1"/>
    </xf>
    <xf numFmtId="0" fontId="0" fillId="0" borderId="5" xfId="0" applyBorder="1"/>
    <xf numFmtId="0" fontId="5" fillId="0" borderId="0" xfId="0" applyFont="1" applyAlignment="1">
      <alignment horizontal="right" vertical="center"/>
    </xf>
    <xf numFmtId="0" fontId="0" fillId="0" borderId="0" xfId="0" applyAlignment="1">
      <alignment vertical="center"/>
    </xf>
    <xf numFmtId="0" fontId="6" fillId="0" borderId="1" xfId="0" applyFont="1" applyBorder="1" applyAlignment="1">
      <alignment horizontal="left"/>
    </xf>
    <xf numFmtId="0" fontId="0" fillId="3" borderId="6" xfId="0" applyFill="1" applyBorder="1" applyAlignment="1">
      <alignment horizontal="center" wrapText="1"/>
    </xf>
    <xf numFmtId="0" fontId="0" fillId="3" borderId="7" xfId="0" applyFill="1" applyBorder="1" applyAlignment="1">
      <alignment horizontal="center" wrapText="1"/>
    </xf>
    <xf numFmtId="0" fontId="0" fillId="3" borderId="8" xfId="0" applyFill="1" applyBorder="1" applyAlignment="1">
      <alignment horizontal="center" wrapText="1"/>
    </xf>
    <xf numFmtId="0" fontId="5" fillId="3" borderId="9" xfId="0" applyFont="1" applyFill="1" applyBorder="1" applyAlignment="1">
      <alignment horizontal="right" vertical="center"/>
    </xf>
    <xf numFmtId="0" fontId="0" fillId="3" borderId="10" xfId="0" applyFill="1" applyBorder="1" applyAlignment="1">
      <alignment horizontal="center" wrapText="1"/>
    </xf>
    <xf numFmtId="0" fontId="0" fillId="3" borderId="11" xfId="0" applyFill="1" applyBorder="1" applyAlignment="1">
      <alignment horizontal="center" wrapText="1"/>
    </xf>
    <xf numFmtId="164" fontId="1" fillId="0" borderId="0" xfId="2" applyNumberFormat="1" applyFont="1"/>
    <xf numFmtId="0" fontId="0" fillId="3" borderId="5" xfId="0" applyFill="1" applyBorder="1"/>
    <xf numFmtId="164" fontId="1" fillId="0" borderId="5" xfId="2" applyNumberFormat="1" applyFont="1" applyBorder="1"/>
    <xf numFmtId="9" fontId="1" fillId="0" borderId="0" xfId="4" applyFont="1"/>
    <xf numFmtId="0" fontId="0" fillId="3" borderId="6" xfId="0" applyFill="1" applyBorder="1"/>
    <xf numFmtId="0" fontId="3" fillId="3" borderId="7" xfId="0" applyFont="1" applyFill="1" applyBorder="1" applyAlignment="1">
      <alignment horizontal="right" vertical="center"/>
    </xf>
    <xf numFmtId="0" fontId="0" fillId="3" borderId="5" xfId="0" applyFill="1" applyBorder="1" applyAlignment="1">
      <alignment vertical="center"/>
    </xf>
    <xf numFmtId="0" fontId="0" fillId="3" borderId="12" xfId="0" applyFill="1" applyBorder="1" applyAlignment="1">
      <alignment horizontal="center" wrapText="1"/>
    </xf>
    <xf numFmtId="0" fontId="0" fillId="3" borderId="5" xfId="0" applyFill="1" applyBorder="1" applyAlignment="1">
      <alignment horizont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5" xfId="0" applyBorder="1" applyAlignment="1">
      <alignment wrapText="1"/>
    </xf>
    <xf numFmtId="0" fontId="0" fillId="0" borderId="5" xfId="0" applyBorder="1" applyAlignment="1">
      <alignment horizontal="center"/>
    </xf>
    <xf numFmtId="0" fontId="7" fillId="0" borderId="0" xfId="0" applyFont="1" applyAlignment="1">
      <alignment horizontal="right" vertical="center"/>
    </xf>
    <xf numFmtId="0" fontId="8" fillId="0" borderId="1" xfId="0" applyFont="1" applyBorder="1" applyAlignment="1">
      <alignment horizontal="left"/>
    </xf>
    <xf numFmtId="0" fontId="9" fillId="0" borderId="0" xfId="0" applyFont="1" applyAlignment="1">
      <alignment horizontal="right" vertical="center"/>
    </xf>
    <xf numFmtId="9" fontId="1" fillId="0" borderId="5" xfId="4" applyFont="1" applyBorder="1" applyProtection="1">
      <protection locked="0"/>
    </xf>
    <xf numFmtId="0" fontId="10" fillId="0" borderId="0" xfId="0" applyFont="1" applyAlignment="1">
      <alignment horizontal="left" vertical="center"/>
    </xf>
    <xf numFmtId="0" fontId="11" fillId="0" borderId="0" xfId="0" applyFont="1" applyAlignment="1">
      <alignment horizontal="left" vertical="center"/>
    </xf>
    <xf numFmtId="0" fontId="4" fillId="3" borderId="6" xfId="0" applyFont="1" applyFill="1" applyBorder="1"/>
    <xf numFmtId="0" fontId="12" fillId="3" borderId="5" xfId="0" applyFont="1" applyFill="1" applyBorder="1" applyAlignment="1">
      <alignment horizontal="right" vertical="center"/>
    </xf>
    <xf numFmtId="0" fontId="12" fillId="3" borderId="5" xfId="0" applyFont="1" applyFill="1" applyBorder="1" applyAlignment="1">
      <alignment vertical="center"/>
    </xf>
    <xf numFmtId="0" fontId="0" fillId="0" borderId="9" xfId="0" applyBorder="1" applyAlignment="1">
      <alignment wrapText="1"/>
    </xf>
    <xf numFmtId="0" fontId="0" fillId="0" borderId="9" xfId="0" applyBorder="1" applyAlignment="1">
      <alignment horizontal="center"/>
    </xf>
    <xf numFmtId="0" fontId="2" fillId="0" borderId="15" xfId="0" applyFont="1" applyBorder="1" applyAlignment="1">
      <alignment vertical="center" wrapText="1"/>
    </xf>
    <xf numFmtId="0" fontId="2" fillId="0" borderId="15" xfId="0" applyFont="1" applyBorder="1" applyAlignment="1">
      <alignment horizontal="center" vertical="center"/>
    </xf>
    <xf numFmtId="0" fontId="9" fillId="3" borderId="8" xfId="0" applyFont="1" applyFill="1" applyBorder="1" applyAlignment="1">
      <alignment horizontal="left" vertical="center"/>
    </xf>
    <xf numFmtId="3" fontId="0" fillId="3" borderId="5" xfId="0" applyNumberFormat="1" applyFill="1" applyBorder="1"/>
    <xf numFmtId="0" fontId="0" fillId="3" borderId="5" xfId="0" applyFill="1" applyBorder="1" applyAlignment="1">
      <alignment horizontal="center"/>
    </xf>
    <xf numFmtId="3" fontId="0" fillId="3" borderId="9" xfId="0" applyNumberFormat="1" applyFill="1" applyBorder="1"/>
    <xf numFmtId="0" fontId="0" fillId="3" borderId="9" xfId="0" applyFill="1" applyBorder="1" applyAlignment="1">
      <alignment horizontal="center"/>
    </xf>
    <xf numFmtId="3" fontId="2" fillId="3" borderId="15" xfId="0" applyNumberFormat="1" applyFont="1" applyFill="1" applyBorder="1" applyAlignment="1">
      <alignment vertical="center"/>
    </xf>
    <xf numFmtId="0" fontId="2" fillId="3" borderId="15" xfId="0" applyFont="1" applyFill="1" applyBorder="1" applyAlignment="1">
      <alignment horizontal="center" vertical="center"/>
    </xf>
    <xf numFmtId="0" fontId="0" fillId="3" borderId="6" xfId="0" applyFill="1" applyBorder="1" applyAlignment="1">
      <alignment horizontal="center" vertical="center"/>
    </xf>
    <xf numFmtId="0" fontId="0" fillId="0" borderId="5" xfId="0" applyBorder="1" applyAlignment="1" applyProtection="1">
      <alignment horizontal="right" indent="2"/>
      <protection locked="0"/>
    </xf>
    <xf numFmtId="0" fontId="0" fillId="0" borderId="9" xfId="0" applyBorder="1" applyAlignment="1" applyProtection="1">
      <alignment horizontal="right" indent="2"/>
      <protection locked="0"/>
    </xf>
    <xf numFmtId="164" fontId="1" fillId="0" borderId="5" xfId="2" applyNumberFormat="1" applyFont="1" applyBorder="1" applyAlignment="1" applyProtection="1">
      <alignment horizontal="right" indent="2"/>
      <protection locked="0"/>
    </xf>
    <xf numFmtId="164" fontId="1" fillId="0" borderId="9" xfId="2" applyNumberFormat="1" applyFont="1" applyBorder="1" applyAlignment="1" applyProtection="1">
      <alignment horizontal="right" indent="2"/>
      <protection locked="0"/>
    </xf>
    <xf numFmtId="0" fontId="0" fillId="3" borderId="16" xfId="0" applyFill="1" applyBorder="1"/>
    <xf numFmtId="0" fontId="0" fillId="3" borderId="13" xfId="0" applyFill="1" applyBorder="1"/>
    <xf numFmtId="164" fontId="1" fillId="3" borderId="5" xfId="2" applyNumberFormat="1" applyFont="1" applyFill="1" applyBorder="1" applyAlignment="1">
      <alignment horizontal="center"/>
    </xf>
    <xf numFmtId="0" fontId="0" fillId="3" borderId="17" xfId="0" applyFill="1" applyBorder="1"/>
    <xf numFmtId="0" fontId="0" fillId="3" borderId="6" xfId="0" applyFill="1" applyBorder="1" applyAlignment="1">
      <alignment wrapText="1"/>
    </xf>
    <xf numFmtId="0" fontId="12" fillId="3" borderId="6" xfId="0" applyFont="1" applyFill="1" applyBorder="1" applyAlignment="1">
      <alignment vertical="center"/>
    </xf>
    <xf numFmtId="9" fontId="1" fillId="3" borderId="6" xfId="4" applyFont="1" applyFill="1" applyBorder="1" applyAlignment="1">
      <alignment horizontal="center"/>
    </xf>
    <xf numFmtId="9" fontId="2" fillId="3" borderId="6" xfId="4" applyFont="1" applyFill="1" applyBorder="1" applyAlignment="1">
      <alignment horizontal="center" vertical="center"/>
    </xf>
    <xf numFmtId="3" fontId="0" fillId="3" borderId="6" xfId="0" applyNumberFormat="1" applyFill="1" applyBorder="1"/>
    <xf numFmtId="3" fontId="12" fillId="3" borderId="6" xfId="0" applyNumberFormat="1" applyFont="1" applyFill="1" applyBorder="1" applyAlignment="1">
      <alignment vertical="center"/>
    </xf>
    <xf numFmtId="0" fontId="9" fillId="0" borderId="18" xfId="0" applyFont="1" applyBorder="1"/>
    <xf numFmtId="0" fontId="7" fillId="0" borderId="19" xfId="0" applyFont="1" applyBorder="1" applyAlignment="1">
      <alignment horizontal="right" vertical="center"/>
    </xf>
    <xf numFmtId="0" fontId="5" fillId="0" borderId="19" xfId="0" applyFont="1" applyBorder="1" applyAlignment="1">
      <alignment horizontal="right" vertical="center"/>
    </xf>
    <xf numFmtId="0" fontId="0" fillId="0" borderId="19" xfId="0" applyBorder="1"/>
    <xf numFmtId="0" fontId="7" fillId="0" borderId="20" xfId="0" applyFont="1" applyBorder="1" applyAlignment="1">
      <alignment horizontal="right" vertical="center"/>
    </xf>
    <xf numFmtId="0" fontId="0" fillId="3" borderId="21" xfId="0" applyFill="1" applyBorder="1" applyAlignment="1">
      <alignment horizontal="center" vertical="center"/>
    </xf>
    <xf numFmtId="0" fontId="3" fillId="3" borderId="22" xfId="0" applyFont="1" applyFill="1" applyBorder="1" applyAlignment="1">
      <alignment horizontal="right" vertical="center"/>
    </xf>
    <xf numFmtId="0" fontId="0" fillId="3" borderId="23" xfId="0" applyFill="1" applyBorder="1" applyAlignment="1">
      <alignment horizontal="center" wrapText="1"/>
    </xf>
    <xf numFmtId="0" fontId="0" fillId="3" borderId="24" xfId="0" applyFill="1" applyBorder="1" applyAlignment="1">
      <alignment horizontal="center" wrapText="1"/>
    </xf>
    <xf numFmtId="0" fontId="0" fillId="0" borderId="25" xfId="0" applyBorder="1" applyAlignment="1">
      <alignment horizontal="center"/>
    </xf>
    <xf numFmtId="164" fontId="1" fillId="0" borderId="23" xfId="2" applyNumberFormat="1" applyFont="1" applyBorder="1"/>
    <xf numFmtId="164" fontId="1" fillId="0" borderId="26" xfId="2" applyNumberFormat="1" applyFont="1" applyBorder="1" applyAlignment="1">
      <alignment vertical="center"/>
    </xf>
    <xf numFmtId="164" fontId="1" fillId="0" borderId="27" xfId="2" applyNumberFormat="1" applyFont="1" applyBorder="1" applyAlignment="1">
      <alignment vertical="center"/>
    </xf>
    <xf numFmtId="0" fontId="0" fillId="3" borderId="21" xfId="0" applyFill="1" applyBorder="1" applyAlignment="1">
      <alignment horizontal="center"/>
    </xf>
    <xf numFmtId="165" fontId="1" fillId="0" borderId="26" xfId="3" applyNumberFormat="1" applyFont="1" applyBorder="1" applyAlignment="1">
      <alignment vertical="center"/>
    </xf>
    <xf numFmtId="165" fontId="1" fillId="0" borderId="27" xfId="3" applyNumberFormat="1" applyFont="1" applyBorder="1" applyAlignment="1">
      <alignment vertical="center"/>
    </xf>
    <xf numFmtId="0" fontId="0" fillId="0" borderId="5" xfId="0" applyBorder="1" applyProtection="1">
      <protection locked="0"/>
    </xf>
    <xf numFmtId="164" fontId="1" fillId="0" borderId="5" xfId="2" applyNumberFormat="1" applyFont="1" applyBorder="1" applyProtection="1">
      <protection locked="0"/>
    </xf>
    <xf numFmtId="164" fontId="1" fillId="0" borderId="23" xfId="2" applyNumberFormat="1" applyFont="1" applyBorder="1" applyProtection="1">
      <protection locked="0"/>
    </xf>
    <xf numFmtId="165" fontId="2" fillId="0" borderId="26" xfId="3" applyNumberFormat="1" applyFont="1" applyBorder="1" applyAlignment="1">
      <alignment vertical="center"/>
    </xf>
    <xf numFmtId="165" fontId="2" fillId="0" borderId="27" xfId="3" applyNumberFormat="1" applyFont="1" applyBorder="1" applyAlignment="1">
      <alignment vertical="center"/>
    </xf>
    <xf numFmtId="3" fontId="0" fillId="0" borderId="7" xfId="0" applyNumberForma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lignment wrapText="1"/>
    </xf>
    <xf numFmtId="0" fontId="0" fillId="3" borderId="0" xfId="0" applyFill="1" applyAlignment="1">
      <alignment horizontal="center"/>
    </xf>
    <xf numFmtId="0" fontId="12" fillId="3" borderId="7" xfId="0" applyFont="1" applyFill="1" applyBorder="1" applyAlignment="1">
      <alignment horizontal="right" vertical="center"/>
    </xf>
    <xf numFmtId="0" fontId="12" fillId="3" borderId="8" xfId="0" applyFont="1" applyFill="1" applyBorder="1" applyAlignment="1">
      <alignment vertical="center"/>
    </xf>
    <xf numFmtId="165" fontId="12" fillId="3" borderId="8" xfId="3" applyNumberFormat="1" applyFont="1" applyFill="1" applyBorder="1" applyAlignment="1">
      <alignment vertical="center"/>
    </xf>
    <xf numFmtId="0" fontId="12" fillId="3" borderId="6" xfId="0" applyFont="1" applyFill="1" applyBorder="1" applyAlignment="1">
      <alignment horizontal="right" vertical="center"/>
    </xf>
    <xf numFmtId="44" fontId="2" fillId="0" borderId="29" xfId="3" applyFont="1" applyBorder="1" applyAlignment="1">
      <alignment vertical="center"/>
    </xf>
    <xf numFmtId="44" fontId="2" fillId="0" borderId="30" xfId="3" applyFont="1" applyBorder="1" applyAlignment="1">
      <alignment vertical="center"/>
    </xf>
    <xf numFmtId="44" fontId="1" fillId="0" borderId="5" xfId="3" applyFont="1" applyBorder="1" applyAlignment="1">
      <alignment vertical="center"/>
    </xf>
    <xf numFmtId="0" fontId="0" fillId="0" borderId="5" xfId="0" applyBorder="1" applyAlignment="1" applyProtection="1">
      <alignment wrapText="1"/>
      <protection locked="0"/>
    </xf>
    <xf numFmtId="3" fontId="0" fillId="0" borderId="5" xfId="0" applyNumberFormat="1" applyBorder="1" applyProtection="1">
      <protection locked="0"/>
    </xf>
    <xf numFmtId="0" fontId="0" fillId="0" borderId="5" xfId="0" applyBorder="1" applyAlignment="1" applyProtection="1">
      <alignment horizontal="center"/>
      <protection locked="0"/>
    </xf>
    <xf numFmtId="165" fontId="1" fillId="0" borderId="5" xfId="3" applyNumberFormat="1" applyFont="1" applyBorder="1" applyProtection="1">
      <protection locked="0"/>
    </xf>
    <xf numFmtId="0" fontId="0" fillId="0" borderId="0" xfId="0" applyAlignment="1">
      <alignment horizontal="right"/>
    </xf>
    <xf numFmtId="164" fontId="1" fillId="0" borderId="0" xfId="2" applyNumberFormat="1" applyFont="1" applyAlignment="1">
      <alignment vertical="top"/>
    </xf>
    <xf numFmtId="43" fontId="1" fillId="0" borderId="5" xfId="2" applyFont="1" applyBorder="1" applyProtection="1">
      <protection locked="0"/>
    </xf>
    <xf numFmtId="0" fontId="13" fillId="0" borderId="0" xfId="0" applyFont="1" applyAlignment="1">
      <alignment horizontal="left" vertical="center"/>
    </xf>
    <xf numFmtId="0" fontId="1" fillId="0" borderId="5" xfId="3" applyNumberFormat="1" applyFont="1" applyBorder="1" applyAlignment="1" applyProtection="1">
      <alignment horizontal="center"/>
      <protection locked="0"/>
    </xf>
    <xf numFmtId="0" fontId="0" fillId="0" borderId="1" xfId="0" applyBorder="1" applyAlignment="1">
      <alignment horizontal="center"/>
    </xf>
    <xf numFmtId="164" fontId="1" fillId="0" borderId="14" xfId="2" applyNumberFormat="1" applyFont="1" applyBorder="1" applyAlignment="1" applyProtection="1">
      <alignment vertical="center"/>
      <protection locked="0"/>
    </xf>
    <xf numFmtId="0" fontId="0" fillId="3" borderId="7" xfId="0" applyFill="1" applyBorder="1" applyAlignment="1">
      <alignment horizontal="center" vertical="top" wrapText="1"/>
    </xf>
    <xf numFmtId="0" fontId="0" fillId="3" borderId="5" xfId="0" applyFill="1" applyBorder="1" applyAlignment="1">
      <alignment horizontal="center" vertical="top" wrapText="1"/>
    </xf>
    <xf numFmtId="0" fontId="0" fillId="0" borderId="14" xfId="0" applyBorder="1" applyAlignment="1">
      <alignment horizontal="right" vertical="center"/>
    </xf>
    <xf numFmtId="43" fontId="1" fillId="0" borderId="5" xfId="2" applyFont="1" applyBorder="1" applyProtection="1"/>
    <xf numFmtId="44" fontId="12" fillId="2" borderId="28" xfId="1" applyNumberFormat="1" applyFont="1" applyBorder="1" applyAlignment="1">
      <alignment vertical="center"/>
    </xf>
    <xf numFmtId="44" fontId="12" fillId="2" borderId="29" xfId="1" applyNumberFormat="1" applyFont="1" applyBorder="1" applyAlignment="1">
      <alignment vertical="center"/>
    </xf>
    <xf numFmtId="164" fontId="1" fillId="0" borderId="9" xfId="2" applyNumberFormat="1" applyFont="1" applyBorder="1" applyAlignment="1" applyProtection="1">
      <alignment vertical="center"/>
    </xf>
    <xf numFmtId="0" fontId="2" fillId="3" borderId="30" xfId="0" applyFont="1" applyFill="1" applyBorder="1" applyAlignment="1">
      <alignment horizontal="right" vertical="center"/>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164" fontId="0" fillId="0" borderId="0" xfId="2" applyNumberFormat="1" applyFont="1"/>
    <xf numFmtId="9" fontId="0" fillId="0" borderId="0" xfId="4" applyFont="1"/>
    <xf numFmtId="9" fontId="1" fillId="0" borderId="5" xfId="2" applyNumberFormat="1" applyFont="1" applyBorder="1" applyProtection="1">
      <protection locked="0"/>
    </xf>
    <xf numFmtId="9" fontId="0" fillId="0" borderId="0" xfId="4" applyFont="1" applyAlignment="1">
      <alignment horizontal="center"/>
    </xf>
    <xf numFmtId="43" fontId="0" fillId="0" borderId="0" xfId="2" applyFont="1"/>
    <xf numFmtId="9" fontId="0" fillId="0" borderId="5" xfId="4" applyFont="1" applyBorder="1" applyAlignment="1" applyProtection="1">
      <alignment horizontal="center"/>
      <protection locked="0"/>
    </xf>
    <xf numFmtId="2" fontId="0" fillId="0" borderId="0" xfId="0" applyNumberFormat="1"/>
    <xf numFmtId="2" fontId="0" fillId="0" borderId="1" xfId="0" applyNumberFormat="1" applyBorder="1"/>
    <xf numFmtId="0" fontId="0" fillId="0" borderId="8" xfId="0" applyBorder="1"/>
    <xf numFmtId="2" fontId="0" fillId="0" borderId="8" xfId="0" applyNumberFormat="1" applyBorder="1"/>
    <xf numFmtId="0" fontId="0" fillId="0" borderId="5" xfId="0" quotePrefix="1" applyBorder="1" applyAlignment="1" applyProtection="1">
      <alignment horizontal="center"/>
      <protection locked="0"/>
    </xf>
    <xf numFmtId="0" fontId="0" fillId="0" borderId="0" xfId="0" quotePrefix="1"/>
    <xf numFmtId="0" fontId="14" fillId="0" borderId="0" xfId="0" applyFont="1"/>
    <xf numFmtId="0" fontId="5" fillId="0" borderId="0" xfId="0" applyFont="1" applyAlignment="1">
      <alignment horizontal="right"/>
    </xf>
    <xf numFmtId="0" fontId="15" fillId="3" borderId="1" xfId="0" applyFont="1" applyFill="1" applyBorder="1"/>
    <xf numFmtId="0" fontId="15" fillId="3" borderId="1" xfId="0" applyFont="1" applyFill="1" applyBorder="1" applyAlignment="1">
      <alignment horizontal="center"/>
    </xf>
    <xf numFmtId="164" fontId="0" fillId="0" borderId="0" xfId="2" applyNumberFormat="1" applyFont="1" applyAlignment="1">
      <alignment horizontal="center"/>
    </xf>
    <xf numFmtId="0" fontId="0" fillId="0" borderId="0" xfId="0" applyAlignment="1">
      <alignment horizontal="left"/>
    </xf>
    <xf numFmtId="0" fontId="0" fillId="0" borderId="0" xfId="0" applyProtection="1">
      <protection locked="0"/>
    </xf>
    <xf numFmtId="0" fontId="11" fillId="0" borderId="0" xfId="0" applyFont="1" applyAlignment="1">
      <alignment horizontal="right" vertical="center"/>
    </xf>
    <xf numFmtId="0" fontId="12" fillId="3" borderId="8" xfId="0" applyFont="1" applyFill="1" applyBorder="1" applyAlignment="1">
      <alignment horizontal="right" vertical="center"/>
    </xf>
    <xf numFmtId="0" fontId="0" fillId="0" borderId="1" xfId="0" applyBorder="1" applyAlignment="1">
      <alignment horizontal="left"/>
    </xf>
    <xf numFmtId="43" fontId="0" fillId="0" borderId="1" xfId="2" applyFont="1" applyBorder="1" applyAlignment="1">
      <alignment horizontal="center"/>
    </xf>
    <xf numFmtId="43" fontId="0" fillId="0" borderId="1" xfId="2" applyFont="1" applyBorder="1"/>
    <xf numFmtId="9" fontId="0" fillId="0" borderId="5" xfId="0" applyNumberFormat="1" applyBorder="1" applyAlignment="1">
      <alignment horizontal="center"/>
    </xf>
    <xf numFmtId="0" fontId="16" fillId="0" borderId="5" xfId="0" applyFont="1" applyBorder="1" applyAlignment="1">
      <alignment wrapText="1"/>
    </xf>
    <xf numFmtId="4" fontId="0" fillId="0" borderId="0" xfId="0" applyNumberFormat="1" applyAlignment="1">
      <alignment horizontal="right"/>
    </xf>
    <xf numFmtId="4" fontId="0" fillId="0" borderId="0" xfId="0" applyNumberFormat="1"/>
    <xf numFmtId="0" fontId="0" fillId="0" borderId="13" xfId="0" applyBorder="1" applyAlignment="1">
      <alignment horizontal="left" vertical="center"/>
    </xf>
    <xf numFmtId="0" fontId="9" fillId="2" borderId="30" xfId="1" applyFont="1" applyBorder="1" applyAlignment="1">
      <alignment horizontal="left" vertical="center"/>
    </xf>
    <xf numFmtId="0" fontId="0" fillId="0" borderId="14" xfId="0" applyBorder="1" applyAlignment="1">
      <alignment horizontal="left" vertical="center"/>
    </xf>
    <xf numFmtId="0" fontId="2" fillId="3" borderId="30" xfId="0" applyFont="1" applyFill="1" applyBorder="1" applyAlignment="1">
      <alignment horizontal="left" vertical="center"/>
    </xf>
    <xf numFmtId="0" fontId="0" fillId="3" borderId="34" xfId="0" applyFill="1" applyBorder="1" applyAlignment="1">
      <alignment horizontal="center" vertical="center"/>
    </xf>
    <xf numFmtId="165" fontId="2" fillId="0" borderId="0" xfId="3" applyNumberFormat="1" applyFont="1" applyBorder="1"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4" borderId="34" xfId="0" applyFill="1" applyBorder="1" applyAlignment="1">
      <alignment horizontal="center" vertical="center"/>
    </xf>
    <xf numFmtId="164" fontId="1" fillId="0" borderId="37" xfId="2" applyNumberFormat="1" applyFont="1" applyBorder="1" applyAlignment="1" applyProtection="1">
      <alignment vertical="center"/>
    </xf>
    <xf numFmtId="0" fontId="0" fillId="0" borderId="39" xfId="0" applyBorder="1" applyAlignment="1">
      <alignment horizontal="center" wrapText="1"/>
    </xf>
    <xf numFmtId="0" fontId="0" fillId="0" borderId="38" xfId="0" applyBorder="1" applyAlignment="1">
      <alignment horizontal="center" wrapText="1"/>
    </xf>
    <xf numFmtId="0" fontId="12" fillId="2" borderId="30" xfId="1" applyFont="1" applyBorder="1" applyAlignment="1">
      <alignment horizontal="right" vertical="center"/>
    </xf>
    <xf numFmtId="0" fontId="0" fillId="0" borderId="13" xfId="0" applyBorder="1" applyAlignment="1">
      <alignment horizontal="right" vertical="center"/>
    </xf>
    <xf numFmtId="0" fontId="3" fillId="3" borderId="22" xfId="0" applyFont="1" applyFill="1" applyBorder="1" applyAlignment="1">
      <alignment horizontal="left" vertical="center"/>
    </xf>
    <xf numFmtId="0" fontId="6" fillId="0" borderId="18" xfId="0" applyFont="1" applyBorder="1" applyAlignment="1">
      <alignment horizontal="left" vertical="center" indent="1"/>
    </xf>
    <xf numFmtId="0" fontId="9" fillId="0" borderId="0" xfId="0" applyFont="1"/>
    <xf numFmtId="0" fontId="0" fillId="3" borderId="9" xfId="0" applyFill="1" applyBorder="1" applyAlignment="1">
      <alignment horizontal="center" wrapText="1"/>
    </xf>
    <xf numFmtId="0" fontId="14" fillId="0" borderId="0" xfId="0" applyFont="1" applyAlignment="1">
      <alignment horizontal="left" vertical="center"/>
    </xf>
    <xf numFmtId="0" fontId="3" fillId="0" borderId="0" xfId="0" applyFont="1"/>
    <xf numFmtId="44" fontId="17" fillId="5" borderId="40" xfId="5" applyNumberFormat="1"/>
    <xf numFmtId="164" fontId="17" fillId="5" borderId="40" xfId="5" applyNumberFormat="1" applyProtection="1"/>
    <xf numFmtId="164" fontId="17" fillId="5" borderId="40" xfId="5" applyNumberFormat="1" applyAlignment="1">
      <alignment vertical="center"/>
    </xf>
    <xf numFmtId="164" fontId="17" fillId="5" borderId="40" xfId="5" applyNumberFormat="1"/>
    <xf numFmtId="9" fontId="17" fillId="5" borderId="40" xfId="5" applyNumberFormat="1"/>
    <xf numFmtId="0" fontId="17" fillId="5" borderId="40" xfId="5"/>
    <xf numFmtId="42" fontId="17" fillId="5" borderId="40" xfId="3" applyNumberFormat="1" applyFont="1" applyFill="1" applyBorder="1" applyAlignment="1">
      <alignment vertical="center"/>
    </xf>
    <xf numFmtId="43" fontId="17" fillId="5" borderId="40" xfId="5" applyNumberFormat="1"/>
    <xf numFmtId="165" fontId="17" fillId="5" borderId="40" xfId="5" applyNumberFormat="1"/>
    <xf numFmtId="44" fontId="17" fillId="5" borderId="40" xfId="5" applyNumberFormat="1" applyAlignment="1">
      <alignment vertical="center"/>
    </xf>
    <xf numFmtId="165" fontId="17" fillId="5" borderId="40" xfId="5" applyNumberFormat="1" applyAlignment="1">
      <alignment vertical="center"/>
    </xf>
    <xf numFmtId="166" fontId="17" fillId="5" borderId="42" xfId="5" applyNumberFormat="1" applyBorder="1" applyAlignment="1">
      <alignment horizontal="right" vertical="center" indent="2"/>
    </xf>
    <xf numFmtId="0" fontId="0" fillId="0" borderId="41" xfId="0" applyBorder="1" applyAlignment="1" applyProtection="1">
      <alignment horizontal="right" indent="2"/>
      <protection locked="0"/>
    </xf>
    <xf numFmtId="164" fontId="1" fillId="0" borderId="41" xfId="2" applyNumberFormat="1" applyFont="1" applyBorder="1" applyAlignment="1" applyProtection="1">
      <alignment horizontal="right" indent="2"/>
      <protection locked="0"/>
    </xf>
    <xf numFmtId="9" fontId="17" fillId="5" borderId="40" xfId="5" applyNumberFormat="1" applyAlignment="1">
      <alignment horizontal="center"/>
    </xf>
    <xf numFmtId="9" fontId="17" fillId="5" borderId="40" xfId="5" applyNumberFormat="1" applyAlignment="1">
      <alignment horizontal="center" vertical="center"/>
    </xf>
    <xf numFmtId="0" fontId="12" fillId="0" borderId="43" xfId="0" applyFont="1" applyBorder="1" applyAlignment="1" applyProtection="1">
      <alignment horizontal="center" vertical="center"/>
      <protection locked="0"/>
    </xf>
    <xf numFmtId="3" fontId="17" fillId="5" borderId="40" xfId="5" applyNumberFormat="1" applyAlignment="1">
      <alignment horizontal="center"/>
    </xf>
    <xf numFmtId="0" fontId="17" fillId="5" borderId="40" xfId="5" applyAlignment="1">
      <alignment horizontal="center" vertical="center"/>
    </xf>
    <xf numFmtId="3" fontId="17" fillId="5" borderId="40" xfId="5" applyNumberFormat="1" applyAlignment="1">
      <alignment horizontal="center" vertical="center"/>
    </xf>
    <xf numFmtId="43" fontId="0" fillId="0" borderId="0" xfId="0" applyNumberFormat="1"/>
    <xf numFmtId="0" fontId="18" fillId="3" borderId="1" xfId="0" applyFont="1" applyFill="1" applyBorder="1" applyAlignment="1">
      <alignment horizontal="center"/>
    </xf>
    <xf numFmtId="0" fontId="0" fillId="0" borderId="0" xfId="0" quotePrefix="1" applyAlignment="1">
      <alignment horizontal="right"/>
    </xf>
    <xf numFmtId="0" fontId="6" fillId="0" borderId="5" xfId="0" applyFont="1" applyBorder="1" applyAlignment="1">
      <alignment horizontal="center"/>
    </xf>
    <xf numFmtId="49" fontId="0" fillId="0" borderId="5" xfId="0" quotePrefix="1" applyNumberFormat="1" applyBorder="1" applyProtection="1">
      <protection locked="0"/>
    </xf>
    <xf numFmtId="49" fontId="0" fillId="0" borderId="5" xfId="0" applyNumberFormat="1" applyBorder="1" applyProtection="1">
      <protection locked="0"/>
    </xf>
    <xf numFmtId="0" fontId="6" fillId="0" borderId="5" xfId="0" applyFont="1" applyBorder="1" applyAlignment="1">
      <alignment horizontal="center" wrapText="1"/>
    </xf>
    <xf numFmtId="9" fontId="0" fillId="3" borderId="5" xfId="4" applyFont="1" applyFill="1" applyBorder="1" applyAlignment="1">
      <alignment vertical="center"/>
    </xf>
    <xf numFmtId="9" fontId="0" fillId="3" borderId="5" xfId="4" applyFont="1" applyFill="1" applyBorder="1"/>
    <xf numFmtId="0" fontId="0" fillId="0" borderId="5" xfId="0" applyBorder="1" applyAlignment="1">
      <alignment horizontal="center" vertical="center"/>
    </xf>
    <xf numFmtId="0" fontId="12" fillId="0" borderId="0" xfId="0" applyFont="1" applyAlignment="1">
      <alignment vertical="center"/>
    </xf>
    <xf numFmtId="0" fontId="22" fillId="0" borderId="0" xfId="0" applyFont="1" applyAlignment="1">
      <alignment wrapText="1"/>
    </xf>
    <xf numFmtId="164" fontId="22" fillId="0" borderId="0" xfId="2" applyNumberFormat="1" applyFont="1" applyFill="1" applyBorder="1" applyAlignment="1" applyProtection="1">
      <alignment horizontal="right" indent="2"/>
      <protection locked="0"/>
    </xf>
    <xf numFmtId="0" fontId="22" fillId="0" borderId="0" xfId="0" applyFont="1"/>
    <xf numFmtId="166" fontId="22" fillId="0" borderId="0" xfId="4" applyNumberFormat="1" applyFont="1"/>
    <xf numFmtId="10" fontId="1" fillId="0" borderId="5" xfId="4" applyNumberFormat="1" applyFont="1" applyBorder="1" applyAlignment="1" applyProtection="1">
      <alignment horizontal="center"/>
      <protection locked="0"/>
    </xf>
    <xf numFmtId="2" fontId="2" fillId="0" borderId="0" xfId="0" applyNumberFormat="1" applyFont="1"/>
    <xf numFmtId="0" fontId="0" fillId="0" borderId="16" xfId="0" applyBorder="1"/>
    <xf numFmtId="0" fontId="0" fillId="0" borderId="17" xfId="0" applyBorder="1"/>
    <xf numFmtId="43" fontId="0" fillId="0" borderId="13" xfId="2" applyFont="1" applyBorder="1"/>
    <xf numFmtId="0" fontId="0" fillId="0" borderId="32" xfId="0" applyBorder="1" applyAlignment="1">
      <alignment horizontal="left"/>
    </xf>
    <xf numFmtId="0" fontId="0" fillId="0" borderId="14" xfId="0" applyBorder="1"/>
    <xf numFmtId="0" fontId="0" fillId="0" borderId="31" xfId="0" applyBorder="1" applyAlignment="1">
      <alignment horizontal="left" indent="1"/>
    </xf>
    <xf numFmtId="43" fontId="0" fillId="0" borderId="0" xfId="2" applyFont="1" applyBorder="1"/>
    <xf numFmtId="43" fontId="0" fillId="0" borderId="14" xfId="2" applyFont="1" applyBorder="1"/>
    <xf numFmtId="0" fontId="0" fillId="0" borderId="32" xfId="0" applyBorder="1" applyAlignment="1">
      <alignment horizontal="left" indent="1"/>
    </xf>
    <xf numFmtId="43" fontId="0" fillId="0" borderId="12" xfId="2" applyFont="1" applyBorder="1"/>
    <xf numFmtId="0" fontId="0" fillId="0" borderId="32" xfId="0" applyBorder="1" applyAlignment="1">
      <alignment horizontal="right"/>
    </xf>
    <xf numFmtId="43" fontId="17" fillId="5" borderId="45" xfId="5" applyNumberFormat="1" applyBorder="1"/>
    <xf numFmtId="0" fontId="0" fillId="0" borderId="13" xfId="0" applyBorder="1"/>
    <xf numFmtId="0" fontId="0" fillId="0" borderId="31" xfId="0" applyBorder="1"/>
    <xf numFmtId="0" fontId="0" fillId="0" borderId="32" xfId="0" applyBorder="1"/>
    <xf numFmtId="0" fontId="8" fillId="0" borderId="1" xfId="0" applyFont="1" applyBorder="1" applyAlignment="1">
      <alignment horizontal="center"/>
    </xf>
    <xf numFmtId="0" fontId="0" fillId="3" borderId="33" xfId="0" applyFill="1" applyBorder="1" applyAlignment="1">
      <alignment horizontal="center" vertical="center" wrapText="1"/>
    </xf>
    <xf numFmtId="0" fontId="0" fillId="3" borderId="8" xfId="0" applyFill="1" applyBorder="1" applyAlignment="1">
      <alignment horizontal="center" vertical="center" wrapText="1"/>
    </xf>
    <xf numFmtId="0" fontId="0" fillId="3" borderId="7" xfId="0" applyFill="1" applyBorder="1" applyAlignment="1">
      <alignment horizontal="center" vertical="center" wrapText="1"/>
    </xf>
    <xf numFmtId="0" fontId="0" fillId="0" borderId="8" xfId="0" applyBorder="1" applyAlignment="1">
      <alignment horizontal="center"/>
    </xf>
    <xf numFmtId="0" fontId="0" fillId="3" borderId="21" xfId="0" applyFill="1" applyBorder="1" applyAlignment="1">
      <alignment horizontal="center"/>
    </xf>
    <xf numFmtId="0" fontId="0" fillId="3" borderId="44" xfId="0" applyFill="1" applyBorder="1" applyAlignment="1">
      <alignment horizontal="center"/>
    </xf>
    <xf numFmtId="0" fontId="0" fillId="3" borderId="22" xfId="0" applyFill="1" applyBorder="1" applyAlignment="1">
      <alignment horizont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0" fillId="3" borderId="5" xfId="0" applyFill="1" applyBorder="1" applyAlignment="1">
      <alignment horizontal="center" wrapText="1"/>
    </xf>
    <xf numFmtId="0" fontId="8" fillId="0" borderId="1" xfId="0" applyFont="1" applyBorder="1" applyAlignment="1">
      <alignment horizontal="left"/>
    </xf>
    <xf numFmtId="0" fontId="0" fillId="3" borderId="8" xfId="0" applyFill="1" applyBorder="1" applyAlignment="1">
      <alignment horizontal="center" wrapText="1"/>
    </xf>
    <xf numFmtId="0" fontId="0" fillId="3" borderId="7" xfId="0" applyFill="1" applyBorder="1" applyAlignment="1">
      <alignment horizontal="center" wrapText="1"/>
    </xf>
    <xf numFmtId="0" fontId="0" fillId="3" borderId="6" xfId="0" applyFill="1" applyBorder="1" applyAlignment="1">
      <alignment horizontal="center" wrapText="1"/>
    </xf>
    <xf numFmtId="0" fontId="5" fillId="3" borderId="17" xfId="0" applyFont="1" applyFill="1" applyBorder="1" applyAlignment="1">
      <alignment horizontal="center" vertical="center"/>
    </xf>
    <xf numFmtId="0" fontId="5" fillId="3" borderId="13" xfId="0" applyFont="1" applyFill="1" applyBorder="1" applyAlignment="1">
      <alignment horizontal="center" vertical="center"/>
    </xf>
    <xf numFmtId="0" fontId="0" fillId="3" borderId="1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9" xfId="0" applyFill="1" applyBorder="1" applyAlignment="1">
      <alignment horizontal="center" wrapText="1"/>
    </xf>
    <xf numFmtId="0" fontId="0" fillId="3" borderId="10" xfId="0" applyFill="1" applyBorder="1" applyAlignment="1">
      <alignment horizontal="center" wrapText="1"/>
    </xf>
    <xf numFmtId="0" fontId="0" fillId="3" borderId="11" xfId="0" applyFill="1" applyBorder="1" applyAlignment="1">
      <alignment horizontal="center" wrapText="1"/>
    </xf>
    <xf numFmtId="0" fontId="5" fillId="3" borderId="8" xfId="0" applyFont="1" applyFill="1" applyBorder="1" applyAlignment="1">
      <alignment horizontal="center" vertical="center"/>
    </xf>
    <xf numFmtId="0" fontId="5" fillId="3" borderId="24" xfId="0" applyFont="1" applyFill="1" applyBorder="1" applyAlignment="1">
      <alignment horizontal="center" vertical="center"/>
    </xf>
  </cellXfs>
  <cellStyles count="6">
    <cellStyle name="40% - Accent1" xfId="1" builtinId="31"/>
    <cellStyle name="Calculation" xfId="5" builtinId="22"/>
    <cellStyle name="Comma" xfId="2" builtinId="3"/>
    <cellStyle name="Currency" xfId="3" builtinId="4"/>
    <cellStyle name="Normal" xfId="0" builtinId="0"/>
    <cellStyle name="Percent" xfId="4" builtinId="5"/>
  </cellStyles>
  <dxfs count="3">
    <dxf>
      <numFmt numFmtId="2" formatCode="0.00"/>
      <border diagonalUp="0" diagonalDown="0">
        <left/>
        <right/>
        <top/>
        <bottom style="thin">
          <color indexed="64"/>
        </bottom>
        <vertical/>
        <horizontal/>
      </border>
    </dxf>
    <dxf>
      <border outline="0">
        <bottom style="thin">
          <color indexed="64"/>
        </bottom>
      </border>
    </dxf>
    <dxf>
      <font>
        <strike val="0"/>
        <outline val="0"/>
        <shadow val="0"/>
        <u val="none"/>
        <vertAlign val="baseline"/>
        <sz val="11"/>
        <color auto="1"/>
        <name val="Calibri"/>
        <scheme val="minor"/>
      </font>
      <fill>
        <patternFill patternType="solid">
          <fgColor indexed="64"/>
          <bgColor theme="0" tint="-0.14999847407452621"/>
        </patternFill>
      </fill>
      <alignment horizontal="center" vertical="bottom"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Solid Waste - Full Costs by Category</a:t>
            </a:r>
            <a:endParaRPr lang="en-US"/>
          </a:p>
        </c:rich>
      </c:tx>
      <c:layout>
        <c:manualLayout>
          <c:xMode val="edge"/>
          <c:yMode val="edge"/>
          <c:x val="0.14338247527651701"/>
          <c:y val="1.4723923128865134E-2"/>
        </c:manualLayout>
      </c:layout>
      <c:overlay val="0"/>
    </c:title>
    <c:autoTitleDeleted val="0"/>
    <c:plotArea>
      <c:layout/>
      <c:barChart>
        <c:barDir val="col"/>
        <c:grouping val="clustered"/>
        <c:varyColors val="0"/>
        <c:ser>
          <c:idx val="0"/>
          <c:order val="0"/>
          <c:invertIfNegative val="0"/>
          <c:cat>
            <c:strRef>
              <c:f>Summary!$B$7:$B$12</c:f>
              <c:strCache>
                <c:ptCount val="6"/>
                <c:pt idx="0">
                  <c:v>Wages and Benefits</c:v>
                </c:pt>
                <c:pt idx="1">
                  <c:v>General O&amp;M</c:v>
                </c:pt>
                <c:pt idx="2">
                  <c:v>Depreciation</c:v>
                </c:pt>
                <c:pt idx="3">
                  <c:v>Amortization</c:v>
                </c:pt>
                <c:pt idx="4">
                  <c:v>Indirect Costs</c:v>
                </c:pt>
                <c:pt idx="5">
                  <c:v>Other Costs</c:v>
                </c:pt>
              </c:strCache>
            </c:strRef>
          </c:cat>
          <c:val>
            <c:numRef>
              <c:f>Summary!$D$7:$D$11</c:f>
              <c:numCache>
                <c:formatCode>_(* #,##0_);_(* \(#,##0\);_(* "-"??_);_(@_)</c:formatCode>
                <c:ptCount val="5"/>
                <c:pt idx="0">
                  <c:v>0</c:v>
                </c:pt>
                <c:pt idx="1">
                  <c:v>0</c:v>
                </c:pt>
                <c:pt idx="2">
                  <c:v>0</c:v>
                </c:pt>
                <c:pt idx="3">
                  <c:v>0</c:v>
                </c:pt>
                <c:pt idx="4">
                  <c:v>#N/A</c:v>
                </c:pt>
              </c:numCache>
            </c:numRef>
          </c:val>
          <c:extLst>
            <c:ext xmlns:c16="http://schemas.microsoft.com/office/drawing/2014/chart" uri="{C3380CC4-5D6E-409C-BE32-E72D297353CC}">
              <c16:uniqueId val="{00000008-18C6-4BAC-A71D-E835BC987DE0}"/>
            </c:ext>
          </c:extLst>
        </c:ser>
        <c:dLbls>
          <c:showLegendKey val="0"/>
          <c:showVal val="0"/>
          <c:showCatName val="0"/>
          <c:showSerName val="0"/>
          <c:showPercent val="0"/>
          <c:showBubbleSize val="0"/>
        </c:dLbls>
        <c:gapWidth val="100"/>
        <c:axId val="781289775"/>
        <c:axId val="781290607"/>
      </c:barChart>
      <c:catAx>
        <c:axId val="781289775"/>
        <c:scaling>
          <c:orientation val="minMax"/>
        </c:scaling>
        <c:delete val="0"/>
        <c:axPos val="b"/>
        <c:numFmt formatCode="General" sourceLinked="1"/>
        <c:majorTickMark val="out"/>
        <c:minorTickMark val="none"/>
        <c:tickLblPos val="nextTo"/>
        <c:crossAx val="781290607"/>
        <c:crosses val="autoZero"/>
        <c:auto val="1"/>
        <c:lblAlgn val="ctr"/>
        <c:lblOffset val="100"/>
        <c:noMultiLvlLbl val="0"/>
      </c:catAx>
      <c:valAx>
        <c:axId val="781290607"/>
        <c:scaling>
          <c:orientation val="minMax"/>
        </c:scaling>
        <c:delete val="0"/>
        <c:axPos val="l"/>
        <c:majorGridlines/>
        <c:numFmt formatCode="_(* #,##0_);_(* \(#,##0\);_(* &quot;-&quot;??_);_(@_)" sourceLinked="1"/>
        <c:majorTickMark val="out"/>
        <c:minorTickMark val="none"/>
        <c:tickLblPos val="nextTo"/>
        <c:crossAx val="781289775"/>
        <c:crosses val="autoZero"/>
        <c:crossBetween val="between"/>
      </c:valAx>
    </c:plotArea>
    <c:plotVisOnly val="1"/>
    <c:dispBlanksAs val="zero"/>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Solid Waste - Full Costs</a:t>
            </a:r>
            <a:r>
              <a:rPr lang="en-US" baseline="0"/>
              <a:t> by Waste Path</a:t>
            </a:r>
            <a:endParaRPr lang="en-US"/>
          </a:p>
        </c:rich>
      </c:tx>
      <c:overlay val="0"/>
    </c:title>
    <c:autoTitleDeleted val="0"/>
    <c:plotArea>
      <c:layout/>
      <c:pie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Summary!$E$5:$H$5</c:f>
              <c:strCache>
                <c:ptCount val="4"/>
                <c:pt idx="0">
                  <c:v>Landfilling</c:v>
                </c:pt>
                <c:pt idx="1">
                  <c:v>Waste-to- Energy</c:v>
                </c:pt>
                <c:pt idx="2">
                  <c:v>Recycling</c:v>
                </c:pt>
                <c:pt idx="3">
                  <c:v>Composting</c:v>
                </c:pt>
              </c:strCache>
            </c:strRef>
          </c:cat>
          <c:val>
            <c:numRef>
              <c:f>Summary!$E$27:$H$27</c:f>
              <c:numCache>
                <c:formatCode>_("$"* #,##0_);_("$"* \(#,##0\);_("$"* "-"??_);_(@_)</c:formatCode>
                <c:ptCount val="4"/>
                <c:pt idx="0">
                  <c:v>#N/A</c:v>
                </c:pt>
                <c:pt idx="1">
                  <c:v>#N/A</c:v>
                </c:pt>
                <c:pt idx="2">
                  <c:v>#N/A</c:v>
                </c:pt>
                <c:pt idx="3">
                  <c:v>#N/A</c:v>
                </c:pt>
              </c:numCache>
            </c:numRef>
          </c:val>
          <c:extLst>
            <c:ext xmlns:c16="http://schemas.microsoft.com/office/drawing/2014/chart" uri="{C3380CC4-5D6E-409C-BE32-E72D297353CC}">
              <c16:uniqueId val="{00000000-474D-47F1-A6E3-B11212CB2D94}"/>
            </c:ext>
          </c:extLst>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c:pageMargins b="0.75000000000000011" l="0.70000000000000007" r="0.70000000000000007" t="0.75000000000000011" header="0.30000000000000004" footer="0.30000000000000004"/>
    <c:pageSetup orientation="portrait"/>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228602</xdr:rowOff>
    </xdr:from>
    <xdr:to>
      <xdr:col>8</xdr:col>
      <xdr:colOff>1219200</xdr:colOff>
      <xdr:row>5</xdr:row>
      <xdr:rowOff>38101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895352"/>
          <a:ext cx="8372475" cy="866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Indirect c</a:t>
          </a:r>
          <a:r>
            <a:rPr lang="en-US" sz="1100" baseline="0"/>
            <a:t>osts can be allocated to the solid waste paths in one of two methods: A) by the ratio of personnel working in each program area to the total number of solid waste personnel, or B) by the ratio of tonnage of material processed in each program area to the total tonnage of solid waste processed. If the employees or tasks are organized fairly rigidly by solid waste path, then the first method is preferable. If there are only a few employees in the solid waste department, and they perform tasks in all of the paths, then it is usually easier to use the second method. </a:t>
          </a:r>
          <a:endParaRPr lang="en-US" sz="1100"/>
        </a:p>
      </xdr:txBody>
    </xdr:sp>
    <xdr:clientData/>
  </xdr:twoCellAnchor>
  <xdr:twoCellAnchor>
    <xdr:from>
      <xdr:col>0</xdr:col>
      <xdr:colOff>47625</xdr:colOff>
      <xdr:row>22</xdr:row>
      <xdr:rowOff>104775</xdr:rowOff>
    </xdr:from>
    <xdr:to>
      <xdr:col>9</xdr:col>
      <xdr:colOff>0</xdr:colOff>
      <xdr:row>25</xdr:row>
      <xdr:rowOff>142875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7625" y="6886575"/>
          <a:ext cx="8372475"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793750</xdr:colOff>
      <xdr:row>27</xdr:row>
      <xdr:rowOff>137585</xdr:rowOff>
    </xdr:from>
    <xdr:to>
      <xdr:col>7</xdr:col>
      <xdr:colOff>254000</xdr:colOff>
      <xdr:row>29</xdr:row>
      <xdr:rowOff>21168</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026833" y="7884585"/>
          <a:ext cx="4328584"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USE THE ANNUAL</a:t>
          </a:r>
          <a:r>
            <a:rPr lang="en-US" sz="1400" baseline="0"/>
            <a:t> FACILITY REPORT FOR THESE FIGURES</a:t>
          </a:r>
        </a:p>
      </xdr:txBody>
    </xdr:sp>
    <xdr:clientData/>
  </xdr:twoCellAnchor>
  <xdr:twoCellAnchor>
    <xdr:from>
      <xdr:col>11</xdr:col>
      <xdr:colOff>666750</xdr:colOff>
      <xdr:row>0</xdr:row>
      <xdr:rowOff>127000</xdr:rowOff>
    </xdr:from>
    <xdr:to>
      <xdr:col>16</xdr:col>
      <xdr:colOff>222251</xdr:colOff>
      <xdr:row>2</xdr:row>
      <xdr:rowOff>10583</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1451167" y="7874000"/>
          <a:ext cx="4328584"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GET THIS INFORMATION FROM THE SUPERVISOR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137583</xdr:colOff>
      <xdr:row>2</xdr:row>
      <xdr:rowOff>264582</xdr:rowOff>
    </xdr:from>
    <xdr:to>
      <xdr:col>9</xdr:col>
      <xdr:colOff>603250</xdr:colOff>
      <xdr:row>13</xdr:row>
      <xdr:rowOff>211666</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762500" y="772582"/>
          <a:ext cx="2434167" cy="2084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information</a:t>
          </a:r>
          <a:r>
            <a:rPr lang="en-US" sz="1100" baseline="0"/>
            <a:t> is used for calculating indirect costs. see form 5 pg 1, line 1.C.</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11567</xdr:colOff>
      <xdr:row>3</xdr:row>
      <xdr:rowOff>47624</xdr:rowOff>
    </xdr:from>
    <xdr:to>
      <xdr:col>5</xdr:col>
      <xdr:colOff>1091594</xdr:colOff>
      <xdr:row>34</xdr:row>
      <xdr:rowOff>179917</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1418162</xdr:colOff>
      <xdr:row>3</xdr:row>
      <xdr:rowOff>49740</xdr:rowOff>
    </xdr:from>
    <xdr:to>
      <xdr:col>12</xdr:col>
      <xdr:colOff>645579</xdr:colOff>
      <xdr:row>34</xdr:row>
      <xdr:rowOff>179916</xdr:rowOff>
    </xdr:to>
    <xdr:graphicFrame macro="">
      <xdr:nvGraphicFramePr>
        <xdr:cNvPr id="3" name="Chart 3">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F27" totalsRowShown="0" headerRowDxfId="2" headerRowBorderDxfId="1">
  <tableColumns count="6">
    <tableColumn id="1" xr3:uid="{00000000-0010-0000-0000-000001000000}" name="Dept"/>
    <tableColumn id="2" xr3:uid="{00000000-0010-0000-0000-000002000000}" name="FT"/>
    <tableColumn id="3" xr3:uid="{00000000-0010-0000-0000-000003000000}" name="PT"/>
    <tableColumn id="4" xr3:uid="{00000000-0010-0000-0000-000004000000}" name="PT hrs"/>
    <tableColumn id="5" xr3:uid="{00000000-0010-0000-0000-000005000000}" name="Total FTE's" dataDxfId="0"/>
    <tableColumn id="6" xr3:uid="{00000000-0010-0000-0000-000006000000}" name="Column1"/>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zoomScaleNormal="100" zoomScalePageLayoutView="90" workbookViewId="0">
      <selection activeCell="C13" sqref="C13"/>
    </sheetView>
  </sheetViews>
  <sheetFormatPr baseColWidth="10" defaultColWidth="2.33203125" defaultRowHeight="15" x14ac:dyDescent="0.2"/>
  <cols>
    <col min="1" max="1" width="4.5" customWidth="1"/>
    <col min="2" max="2" width="34.5" customWidth="1"/>
    <col min="3" max="3" width="34.1640625" customWidth="1"/>
    <col min="4" max="4" width="5.5" bestFit="1" customWidth="1"/>
  </cols>
  <sheetData>
    <row r="1" spans="1:4" ht="24.75" customHeight="1" x14ac:dyDescent="0.25">
      <c r="A1" s="222" t="s">
        <v>208</v>
      </c>
      <c r="B1" s="222"/>
      <c r="C1" s="222"/>
    </row>
    <row r="2" spans="1:4" ht="30" customHeight="1" x14ac:dyDescent="0.2">
      <c r="A2" s="226"/>
      <c r="B2" s="226"/>
      <c r="C2" s="226"/>
    </row>
    <row r="3" spans="1:4" ht="34.5" customHeight="1" x14ac:dyDescent="0.2">
      <c r="A3" s="223"/>
      <c r="B3" s="224"/>
      <c r="C3" s="225"/>
    </row>
    <row r="4" spans="1:4" ht="24" customHeight="1" x14ac:dyDescent="0.25">
      <c r="A4" s="75"/>
      <c r="B4" s="199" t="s">
        <v>226</v>
      </c>
      <c r="C4" s="193"/>
      <c r="D4" s="20"/>
    </row>
    <row r="5" spans="1:4" ht="19" x14ac:dyDescent="0.25">
      <c r="A5" s="75"/>
      <c r="B5" s="199" t="s">
        <v>227</v>
      </c>
      <c r="C5" s="196"/>
      <c r="D5" s="20"/>
    </row>
    <row r="6" spans="1:4" ht="24" customHeight="1" x14ac:dyDescent="0.25">
      <c r="A6" s="75"/>
      <c r="B6" s="199" t="s">
        <v>228</v>
      </c>
      <c r="C6" s="193"/>
      <c r="D6" s="20"/>
    </row>
    <row r="7" spans="1:4" ht="24" customHeight="1" x14ac:dyDescent="0.25">
      <c r="A7" s="75"/>
      <c r="B7" s="199" t="s">
        <v>229</v>
      </c>
      <c r="C7" s="193"/>
      <c r="D7" s="20"/>
    </row>
    <row r="8" spans="1:4" ht="24" customHeight="1" x14ac:dyDescent="0.25">
      <c r="A8" s="75"/>
      <c r="B8" s="199" t="s">
        <v>236</v>
      </c>
      <c r="C8" s="193"/>
      <c r="D8" s="20"/>
    </row>
    <row r="9" spans="1:4" ht="24" customHeight="1" x14ac:dyDescent="0.25">
      <c r="A9" s="75"/>
      <c r="B9" s="199" t="s">
        <v>237</v>
      </c>
      <c r="C9" s="193"/>
      <c r="D9" s="20"/>
    </row>
    <row r="10" spans="1:4" ht="24" customHeight="1" thickBot="1" x14ac:dyDescent="0.25">
      <c r="A10" s="227"/>
      <c r="B10" s="228"/>
      <c r="C10" s="229"/>
    </row>
    <row r="11" spans="1:4" ht="20" customHeight="1" thickTop="1" x14ac:dyDescent="0.2"/>
    <row r="12" spans="1:4" ht="24" customHeight="1" x14ac:dyDescent="0.2"/>
    <row r="13" spans="1:4" ht="15" customHeight="1" x14ac:dyDescent="0.2"/>
    <row r="16" spans="1:4" ht="24" customHeight="1" x14ac:dyDescent="0.2"/>
    <row r="17" ht="24" customHeight="1" x14ac:dyDescent="0.2"/>
    <row r="18" ht="24" customHeight="1" x14ac:dyDescent="0.2"/>
    <row r="19" ht="24" customHeight="1" x14ac:dyDescent="0.2"/>
    <row r="20" ht="24" customHeight="1" x14ac:dyDescent="0.2"/>
    <row r="21" ht="24" customHeight="1" x14ac:dyDescent="0.2"/>
    <row r="22" ht="20" customHeight="1" x14ac:dyDescent="0.2"/>
    <row r="23" ht="24" customHeight="1" x14ac:dyDescent="0.2"/>
    <row r="24" ht="28" customHeight="1" x14ac:dyDescent="0.2"/>
    <row r="25" ht="31.5" customHeight="1" x14ac:dyDescent="0.2"/>
    <row r="26" ht="32" customHeight="1" x14ac:dyDescent="0.2"/>
    <row r="27" ht="30" customHeight="1" x14ac:dyDescent="0.2"/>
    <row r="28" ht="35" customHeight="1" x14ac:dyDescent="0.2"/>
    <row r="29" ht="30" customHeight="1" x14ac:dyDescent="0.2"/>
    <row r="30" ht="30" customHeight="1" x14ac:dyDescent="0.2"/>
  </sheetData>
  <mergeCells count="4">
    <mergeCell ref="A1:C1"/>
    <mergeCell ref="A3:C3"/>
    <mergeCell ref="A2:C2"/>
    <mergeCell ref="A10:C10"/>
  </mergeCells>
  <pageMargins left="0.7" right="0.7" top="0.75" bottom="0.75" header="0.3" footer="0.3"/>
  <pageSetup scale="75" orientation="portrait" r:id="rId1"/>
  <headerFooter scaleWithDoc="0">
    <oddHeader>&amp;C&amp;14Solid Waste Dept. FCA Study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3"/>
  <sheetViews>
    <sheetView zoomScaleNormal="100" zoomScalePageLayoutView="74" workbookViewId="0">
      <selection activeCell="O18" sqref="O18"/>
    </sheetView>
  </sheetViews>
  <sheetFormatPr baseColWidth="10" defaultColWidth="8.83203125" defaultRowHeight="15" x14ac:dyDescent="0.2"/>
  <cols>
    <col min="1" max="1" width="24.33203125" customWidth="1"/>
    <col min="2" max="2" width="7.5" customWidth="1"/>
    <col min="3" max="3" width="18.6640625" customWidth="1"/>
    <col min="4" max="4" width="6.6640625" customWidth="1"/>
    <col min="5" max="5" width="18.6640625" customWidth="1"/>
    <col min="6" max="6" width="6.6640625" customWidth="1"/>
    <col min="7" max="7" width="18.6640625" customWidth="1"/>
    <col min="8" max="8" width="6.6640625" customWidth="1"/>
    <col min="9" max="9" width="18.6640625" customWidth="1"/>
    <col min="12" max="12" width="31.83203125" customWidth="1"/>
  </cols>
  <sheetData>
    <row r="1" spans="1:18" ht="24.75" customHeight="1" x14ac:dyDescent="0.25">
      <c r="A1" s="32"/>
      <c r="B1" s="222" t="s">
        <v>209</v>
      </c>
      <c r="C1" s="222"/>
      <c r="D1" s="222"/>
      <c r="E1" s="222"/>
      <c r="F1" s="222"/>
      <c r="G1" s="222"/>
      <c r="H1" s="222"/>
      <c r="I1" s="222"/>
    </row>
    <row r="2" spans="1:18" ht="28" customHeight="1" x14ac:dyDescent="0.2">
      <c r="A2" s="33"/>
      <c r="B2" s="139"/>
      <c r="C2" s="36"/>
      <c r="D2" s="36"/>
      <c r="E2" s="9"/>
      <c r="F2" s="9"/>
      <c r="G2" s="9"/>
      <c r="H2" s="9"/>
      <c r="I2" s="31" t="s">
        <v>212</v>
      </c>
    </row>
    <row r="3" spans="1:18" ht="28" customHeight="1" x14ac:dyDescent="0.2">
      <c r="A3" s="33"/>
      <c r="B3" s="33"/>
      <c r="C3" s="36"/>
      <c r="D3" s="36"/>
      <c r="E3" s="9"/>
      <c r="F3" s="9"/>
      <c r="G3" s="9"/>
      <c r="H3" s="9"/>
    </row>
    <row r="4" spans="1:18" ht="28" customHeight="1" x14ac:dyDescent="0.2">
      <c r="A4" s="33"/>
      <c r="B4" s="33"/>
      <c r="C4" s="36"/>
      <c r="D4" s="36"/>
      <c r="E4" s="9"/>
      <c r="F4" s="9"/>
      <c r="G4" s="9"/>
      <c r="H4" s="9"/>
      <c r="K4" s="166" t="s">
        <v>206</v>
      </c>
    </row>
    <row r="5" spans="1:18" ht="28" customHeight="1" x14ac:dyDescent="0.2">
      <c r="A5" s="33"/>
      <c r="B5" s="33"/>
      <c r="C5" s="36"/>
      <c r="D5" s="36"/>
      <c r="E5" s="9"/>
      <c r="F5" s="9"/>
      <c r="G5" s="9"/>
      <c r="H5" s="9"/>
      <c r="L5" s="2" t="s">
        <v>225</v>
      </c>
      <c r="N5" s="107" t="s">
        <v>10</v>
      </c>
      <c r="O5" s="107" t="s">
        <v>203</v>
      </c>
      <c r="P5" s="107" t="s">
        <v>204</v>
      </c>
      <c r="Q5" s="107" t="s">
        <v>205</v>
      </c>
    </row>
    <row r="6" spans="1:18" ht="15" customHeight="1" x14ac:dyDescent="0.2">
      <c r="A6" s="33"/>
      <c r="B6" s="33"/>
      <c r="C6" s="36"/>
      <c r="D6" s="36"/>
      <c r="E6" s="9"/>
      <c r="F6" s="9"/>
      <c r="G6" s="9"/>
      <c r="H6" s="9"/>
      <c r="K6" s="192"/>
    </row>
    <row r="7" spans="1:18" ht="28" customHeight="1" x14ac:dyDescent="0.2">
      <c r="A7" s="168"/>
      <c r="B7" s="33"/>
      <c r="C7" s="230" t="s">
        <v>63</v>
      </c>
      <c r="D7" s="231"/>
      <c r="E7" s="232"/>
      <c r="F7" s="51"/>
      <c r="G7" s="231" t="s">
        <v>64</v>
      </c>
      <c r="H7" s="231"/>
      <c r="I7" s="232"/>
      <c r="K7" s="192"/>
    </row>
    <row r="8" spans="1:18" ht="43.5" customHeight="1" x14ac:dyDescent="0.2">
      <c r="A8" s="25" t="s">
        <v>59</v>
      </c>
      <c r="B8" s="11"/>
      <c r="C8" s="25" t="s">
        <v>222</v>
      </c>
      <c r="D8" s="11"/>
      <c r="E8" s="12" t="s">
        <v>61</v>
      </c>
      <c r="F8" s="11"/>
      <c r="G8" s="12" t="s">
        <v>62</v>
      </c>
      <c r="H8" s="11"/>
      <c r="I8" s="12" t="s">
        <v>65</v>
      </c>
    </row>
    <row r="9" spans="1:18" ht="24" customHeight="1" x14ac:dyDescent="0.2">
      <c r="A9" s="29" t="s">
        <v>8</v>
      </c>
      <c r="B9" s="60"/>
      <c r="C9" s="88"/>
      <c r="D9" s="21"/>
      <c r="E9" s="184">
        <f>IF($C$14=0,0,C9/$C$14)</f>
        <v>0</v>
      </c>
      <c r="F9" s="62"/>
      <c r="G9" s="87"/>
      <c r="H9" s="64"/>
      <c r="I9" s="184">
        <f>IF($G$14=0,0,G9/$G$14)</f>
        <v>0</v>
      </c>
      <c r="K9" s="192"/>
    </row>
    <row r="10" spans="1:18" ht="24" customHeight="1" x14ac:dyDescent="0.2">
      <c r="A10" s="29" t="s">
        <v>9</v>
      </c>
      <c r="B10" s="60"/>
      <c r="C10" s="88"/>
      <c r="D10" s="21"/>
      <c r="E10" s="184">
        <f>IF($C$14=0,0,C10/$C$14)</f>
        <v>0</v>
      </c>
      <c r="F10" s="62"/>
      <c r="G10" s="87"/>
      <c r="H10" s="64"/>
      <c r="I10" s="184">
        <f>IF($G$14=0,0,G10/$G$14)</f>
        <v>0</v>
      </c>
    </row>
    <row r="11" spans="1:18" ht="24" customHeight="1" x14ac:dyDescent="0.2">
      <c r="A11" s="29" t="s">
        <v>10</v>
      </c>
      <c r="B11" s="60"/>
      <c r="C11" s="88"/>
      <c r="D11" s="21"/>
      <c r="E11" s="184">
        <f>IF($C$14=0,0,C11/$C$14)</f>
        <v>0</v>
      </c>
      <c r="F11" s="62"/>
      <c r="G11" s="87"/>
      <c r="H11" s="64"/>
      <c r="I11" s="184">
        <f>IF($G$14=0,0,G11/$G$14)</f>
        <v>0</v>
      </c>
      <c r="K11" s="192"/>
    </row>
    <row r="12" spans="1:18" ht="24" customHeight="1" x14ac:dyDescent="0.2">
      <c r="A12" s="29" t="s">
        <v>11</v>
      </c>
      <c r="B12" s="60"/>
      <c r="C12" s="88"/>
      <c r="D12" s="21"/>
      <c r="E12" s="184">
        <f>IF($C$14=0,0,C12/$C$14)</f>
        <v>0</v>
      </c>
      <c r="F12" s="62"/>
      <c r="G12" s="87"/>
      <c r="H12" s="64"/>
      <c r="I12" s="184">
        <f>IF($G$14=0,0,G12/$G$14)</f>
        <v>0</v>
      </c>
      <c r="K12" s="192"/>
      <c r="N12" s="1"/>
      <c r="O12" s="1"/>
      <c r="P12" s="1"/>
      <c r="Q12" s="1"/>
      <c r="R12" s="1"/>
    </row>
    <row r="13" spans="1:18" ht="24" customHeight="1" x14ac:dyDescent="0.2">
      <c r="A13" s="29"/>
      <c r="B13" s="60"/>
      <c r="C13" s="88"/>
      <c r="D13" s="21"/>
      <c r="E13" s="184">
        <f>IF($C$14=0,0,C13/$C$14)</f>
        <v>0</v>
      </c>
      <c r="F13" s="62"/>
      <c r="G13" s="87"/>
      <c r="H13" s="64"/>
      <c r="I13" s="184">
        <f>IF($G$14=0,0,G13/$G$14)</f>
        <v>0</v>
      </c>
      <c r="N13">
        <f>SUM(N6:N12)</f>
        <v>0</v>
      </c>
      <c r="O13">
        <f>SUM(O6:O12)</f>
        <v>0</v>
      </c>
      <c r="P13">
        <f>SUM(P6:P12)</f>
        <v>0</v>
      </c>
      <c r="Q13">
        <f>SUM(Q6:Q12)</f>
        <v>0</v>
      </c>
      <c r="R13">
        <f>SUM(N13:Q13)</f>
        <v>0</v>
      </c>
    </row>
    <row r="14" spans="1:18" ht="24" customHeight="1" x14ac:dyDescent="0.2">
      <c r="A14" s="18"/>
      <c r="B14" s="38" t="s">
        <v>60</v>
      </c>
      <c r="C14" s="188">
        <f>SUM(C9:C13)</f>
        <v>0</v>
      </c>
      <c r="D14" s="61"/>
      <c r="E14" s="185">
        <f>SUM(E9:E13)</f>
        <v>0</v>
      </c>
      <c r="F14" s="63"/>
      <c r="G14" s="189">
        <f>SUM(G9:G13)</f>
        <v>0</v>
      </c>
      <c r="H14" s="65"/>
      <c r="I14" s="185">
        <f>SUM(I9:I13)</f>
        <v>0</v>
      </c>
    </row>
    <row r="17" spans="1:52" s="89" customFormat="1" ht="33" customHeight="1" thickBot="1" x14ac:dyDescent="0.25">
      <c r="A17" s="167" t="s">
        <v>82</v>
      </c>
      <c r="B17" s="233" t="s">
        <v>66</v>
      </c>
      <c r="C17" s="233"/>
      <c r="D17" s="233"/>
      <c r="E17" s="233"/>
      <c r="F17" s="233"/>
      <c r="G17" s="233"/>
      <c r="H17" s="233"/>
      <c r="I17" s="233"/>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row>
    <row r="18" spans="1:52" ht="26" customHeight="1" thickBot="1" x14ac:dyDescent="0.25">
      <c r="A18" s="186"/>
      <c r="B18" s="59"/>
      <c r="C18" s="57" t="s">
        <v>8</v>
      </c>
      <c r="D18" s="56"/>
      <c r="E18" s="57" t="s">
        <v>9</v>
      </c>
      <c r="F18" s="56"/>
      <c r="G18" s="57" t="s">
        <v>10</v>
      </c>
      <c r="H18" s="56"/>
      <c r="I18" s="57" t="s">
        <v>11</v>
      </c>
    </row>
    <row r="19" spans="1:52" s="17" customFormat="1" ht="24" customHeight="1" x14ac:dyDescent="0.2">
      <c r="A19" s="90" t="s">
        <v>81</v>
      </c>
      <c r="B19" s="58" t="s">
        <v>12</v>
      </c>
      <c r="C19" s="58" t="s">
        <v>15</v>
      </c>
      <c r="D19" s="58" t="s">
        <v>12</v>
      </c>
      <c r="E19" s="58" t="s">
        <v>15</v>
      </c>
      <c r="F19" s="58" t="s">
        <v>12</v>
      </c>
      <c r="G19" s="58" t="s">
        <v>15</v>
      </c>
      <c r="H19" s="58" t="s">
        <v>12</v>
      </c>
      <c r="I19" s="58" t="s">
        <v>15</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row>
    <row r="20" spans="1:52" ht="25.5" customHeight="1" x14ac:dyDescent="0.2">
      <c r="A20" s="173" t="e">
        <f>Indirect2!H20</f>
        <v>#N/A</v>
      </c>
      <c r="B20" s="184">
        <f>IF(atype="a",E9,I9)</f>
        <v>0</v>
      </c>
      <c r="C20" s="187" t="e">
        <f>$A$20*B20</f>
        <v>#N/A</v>
      </c>
      <c r="D20" s="184">
        <f>IF(atype="a",E10,I10)</f>
        <v>0</v>
      </c>
      <c r="E20" s="187" t="e">
        <f>A20*D20</f>
        <v>#N/A</v>
      </c>
      <c r="F20" s="184">
        <f>IF(atype="a",E11,I11)</f>
        <v>0</v>
      </c>
      <c r="G20" s="187" t="e">
        <f>A20*F20</f>
        <v>#N/A</v>
      </c>
      <c r="H20" s="184">
        <f>IF(atype="a",E12,I12)</f>
        <v>0</v>
      </c>
      <c r="I20" s="187" t="e">
        <f>A20*H20</f>
        <v>#N/A</v>
      </c>
    </row>
    <row r="22" spans="1:52" x14ac:dyDescent="0.2">
      <c r="B22" t="s">
        <v>147</v>
      </c>
    </row>
    <row r="31" spans="1:52" ht="16" x14ac:dyDescent="0.2">
      <c r="A31" s="166" t="s">
        <v>199</v>
      </c>
      <c r="D31" s="124"/>
    </row>
    <row r="32" spans="1:52" x14ac:dyDescent="0.2">
      <c r="A32" s="207"/>
      <c r="B32" s="208"/>
      <c r="C32" s="208"/>
      <c r="D32" s="209"/>
      <c r="G32" s="207"/>
      <c r="H32" s="208"/>
      <c r="I32" s="208"/>
      <c r="J32" s="219"/>
    </row>
    <row r="33" spans="1:10" x14ac:dyDescent="0.2">
      <c r="A33" s="210" t="s">
        <v>200</v>
      </c>
      <c r="C33" s="142" t="s">
        <v>201</v>
      </c>
      <c r="D33" s="211"/>
      <c r="G33" s="210" t="s">
        <v>202</v>
      </c>
      <c r="I33" s="142" t="s">
        <v>201</v>
      </c>
      <c r="J33" s="211"/>
    </row>
    <row r="34" spans="1:10" x14ac:dyDescent="0.2">
      <c r="A34" s="212" t="s">
        <v>203</v>
      </c>
      <c r="C34" s="213"/>
      <c r="D34" s="214"/>
      <c r="G34" s="220" t="s">
        <v>10</v>
      </c>
      <c r="I34" s="213"/>
      <c r="J34" s="214"/>
    </row>
    <row r="35" spans="1:10" x14ac:dyDescent="0.2">
      <c r="A35" s="212" t="s">
        <v>223</v>
      </c>
      <c r="C35" s="213"/>
      <c r="D35" s="214"/>
      <c r="G35" s="220"/>
      <c r="I35" s="213"/>
      <c r="J35" s="214"/>
    </row>
    <row r="36" spans="1:10" x14ac:dyDescent="0.2">
      <c r="A36" s="212"/>
      <c r="C36" s="213"/>
      <c r="D36" s="214"/>
      <c r="G36" s="220"/>
      <c r="I36" s="213"/>
      <c r="J36" s="214"/>
    </row>
    <row r="37" spans="1:10" x14ac:dyDescent="0.2">
      <c r="A37" s="212"/>
      <c r="C37" s="213"/>
      <c r="D37" s="214"/>
      <c r="G37" s="220"/>
      <c r="I37" s="213"/>
      <c r="J37" s="214"/>
    </row>
    <row r="38" spans="1:10" x14ac:dyDescent="0.2">
      <c r="A38" s="212"/>
      <c r="C38" s="213"/>
      <c r="D38" s="214"/>
      <c r="G38" s="220"/>
      <c r="I38" s="213"/>
      <c r="J38" s="214"/>
    </row>
    <row r="39" spans="1:10" x14ac:dyDescent="0.2">
      <c r="A39" s="212"/>
      <c r="C39" s="213"/>
      <c r="D39" s="214"/>
      <c r="G39" s="220"/>
      <c r="I39" s="213"/>
      <c r="J39" s="214"/>
    </row>
    <row r="40" spans="1:10" x14ac:dyDescent="0.2">
      <c r="A40" s="212"/>
      <c r="C40" s="213"/>
      <c r="D40" s="214"/>
      <c r="G40" s="220"/>
      <c r="I40" s="213"/>
      <c r="J40" s="214"/>
    </row>
    <row r="41" spans="1:10" x14ac:dyDescent="0.2">
      <c r="A41" s="212"/>
      <c r="C41" s="213"/>
      <c r="D41" s="214"/>
      <c r="G41" s="220"/>
      <c r="I41" s="213"/>
      <c r="J41" s="214"/>
    </row>
    <row r="42" spans="1:10" x14ac:dyDescent="0.2">
      <c r="A42" s="215"/>
      <c r="C42" s="143"/>
      <c r="D42" s="216"/>
      <c r="G42" s="221"/>
      <c r="I42" s="143"/>
      <c r="J42" s="216"/>
    </row>
    <row r="43" spans="1:10" x14ac:dyDescent="0.2">
      <c r="A43" s="217" t="s">
        <v>150</v>
      </c>
      <c r="B43" s="1"/>
      <c r="C43" s="143">
        <f>SUM(C34:C42)</f>
        <v>0</v>
      </c>
      <c r="D43" s="218">
        <f>SUM(D34:D42)</f>
        <v>0</v>
      </c>
      <c r="G43" s="217" t="s">
        <v>150</v>
      </c>
      <c r="H43" s="1"/>
      <c r="I43" s="143">
        <f>SUM(I34:I42)</f>
        <v>0</v>
      </c>
      <c r="J43" s="218">
        <f>SUM(J34:J42)</f>
        <v>0</v>
      </c>
    </row>
  </sheetData>
  <mergeCells count="4">
    <mergeCell ref="C7:E7"/>
    <mergeCell ref="G7:I7"/>
    <mergeCell ref="B17:I17"/>
    <mergeCell ref="B1:I1"/>
  </mergeCells>
  <pageMargins left="0.7" right="0.7" top="0.75" bottom="0.75" header="0.3" footer="0.3"/>
  <pageSetup paperSize="3" scale="85" orientation="landscape" horizontalDpi="300" verticalDpi="300" r:id="rId1"/>
  <headerFooter scaleWithDoc="0">
    <oddHeader>&amp;C&amp;14Solid Waste Dept. FCA Study</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showWhiteSpace="0" zoomScaleNormal="100" zoomScalePageLayoutView="90" workbookViewId="0">
      <selection activeCell="G5" sqref="G5"/>
    </sheetView>
  </sheetViews>
  <sheetFormatPr baseColWidth="10" defaultColWidth="6.5" defaultRowHeight="15" x14ac:dyDescent="0.2"/>
  <cols>
    <col min="1" max="1" width="4.5" customWidth="1"/>
    <col min="2" max="2" width="26.5" customWidth="1"/>
    <col min="3" max="3" width="16" customWidth="1"/>
    <col min="4" max="5" width="16.6640625" customWidth="1"/>
    <col min="6" max="6" width="18.6640625" customWidth="1"/>
    <col min="7" max="7" width="16" customWidth="1"/>
    <col min="8" max="8" width="20.6640625" customWidth="1"/>
  </cols>
  <sheetData>
    <row r="1" spans="1:8" ht="24.75" customHeight="1" x14ac:dyDescent="0.25">
      <c r="A1" s="234" t="s">
        <v>0</v>
      </c>
      <c r="B1" s="234"/>
      <c r="C1" s="32"/>
      <c r="D1" s="1"/>
      <c r="E1" s="1"/>
      <c r="F1" s="1"/>
      <c r="G1" s="1"/>
      <c r="H1" s="1"/>
    </row>
    <row r="2" spans="1:8" ht="28" customHeight="1" thickBot="1" x14ac:dyDescent="0.25">
      <c r="B2" s="33"/>
      <c r="C2" s="33"/>
      <c r="D2" s="36"/>
      <c r="H2" s="31" t="s">
        <v>7</v>
      </c>
    </row>
    <row r="3" spans="1:8" ht="30" customHeight="1" x14ac:dyDescent="0.2">
      <c r="A3" s="4"/>
      <c r="B3" s="5" t="s">
        <v>25</v>
      </c>
      <c r="C3" s="5" t="s">
        <v>112</v>
      </c>
      <c r="D3" s="5" t="s">
        <v>2</v>
      </c>
      <c r="E3" s="5" t="s">
        <v>3</v>
      </c>
      <c r="F3" s="5" t="s">
        <v>4</v>
      </c>
      <c r="G3" s="5" t="s">
        <v>194</v>
      </c>
      <c r="H3" s="6" t="s">
        <v>13</v>
      </c>
    </row>
    <row r="4" spans="1:8" ht="24" customHeight="1" x14ac:dyDescent="0.2">
      <c r="A4" s="7">
        <v>1</v>
      </c>
      <c r="B4" s="82" t="s">
        <v>213</v>
      </c>
      <c r="C4" s="82"/>
      <c r="D4" s="104"/>
      <c r="E4" s="104"/>
      <c r="F4" s="104"/>
      <c r="G4" s="122">
        <v>1</v>
      </c>
      <c r="H4" s="170">
        <f>SUM(D4:F4)*G4</f>
        <v>0</v>
      </c>
    </row>
    <row r="5" spans="1:8" ht="24" customHeight="1" x14ac:dyDescent="0.2">
      <c r="A5" s="7">
        <v>2</v>
      </c>
      <c r="B5" s="82" t="s">
        <v>214</v>
      </c>
      <c r="C5" s="82"/>
      <c r="D5" s="104"/>
      <c r="E5" s="104"/>
      <c r="F5" s="104"/>
      <c r="G5" s="122">
        <v>1</v>
      </c>
      <c r="H5" s="170">
        <f t="shared" ref="H5:H18" si="0">SUM(D5:F5)*G5</f>
        <v>0</v>
      </c>
    </row>
    <row r="6" spans="1:8" ht="24" customHeight="1" x14ac:dyDescent="0.2">
      <c r="A6" s="7">
        <v>3</v>
      </c>
      <c r="B6" s="82" t="s">
        <v>215</v>
      </c>
      <c r="C6" s="82"/>
      <c r="D6" s="104"/>
      <c r="E6" s="104"/>
      <c r="F6" s="104"/>
      <c r="G6" s="122">
        <v>1</v>
      </c>
      <c r="H6" s="170">
        <f t="shared" si="0"/>
        <v>0</v>
      </c>
    </row>
    <row r="7" spans="1:8" ht="24" customHeight="1" x14ac:dyDescent="0.2">
      <c r="A7" s="7">
        <v>4</v>
      </c>
      <c r="B7" s="82" t="s">
        <v>216</v>
      </c>
      <c r="C7" s="82"/>
      <c r="D7" s="104"/>
      <c r="E7" s="104"/>
      <c r="F7" s="104"/>
      <c r="G7" s="122">
        <v>1</v>
      </c>
      <c r="H7" s="170">
        <f t="shared" si="0"/>
        <v>0</v>
      </c>
    </row>
    <row r="8" spans="1:8" ht="24" customHeight="1" x14ac:dyDescent="0.2">
      <c r="A8" s="7">
        <v>5</v>
      </c>
      <c r="B8" s="82" t="s">
        <v>90</v>
      </c>
      <c r="C8" s="82"/>
      <c r="D8" s="104"/>
      <c r="E8" s="104"/>
      <c r="F8" s="104"/>
      <c r="G8" s="122">
        <v>1</v>
      </c>
      <c r="H8" s="170">
        <f t="shared" si="0"/>
        <v>0</v>
      </c>
    </row>
    <row r="9" spans="1:8" ht="24" customHeight="1" x14ac:dyDescent="0.2">
      <c r="A9" s="7">
        <v>6</v>
      </c>
      <c r="B9" s="82" t="s">
        <v>217</v>
      </c>
      <c r="C9" s="82"/>
      <c r="D9" s="104"/>
      <c r="E9" s="104"/>
      <c r="F9" s="104"/>
      <c r="G9" s="122">
        <v>1</v>
      </c>
      <c r="H9" s="170">
        <f t="shared" si="0"/>
        <v>0</v>
      </c>
    </row>
    <row r="10" spans="1:8" ht="24" customHeight="1" x14ac:dyDescent="0.2">
      <c r="A10" s="7">
        <v>7</v>
      </c>
      <c r="B10" s="82" t="s">
        <v>218</v>
      </c>
      <c r="C10" s="82"/>
      <c r="D10" s="104"/>
      <c r="E10" s="104"/>
      <c r="F10" s="104"/>
      <c r="G10" s="122">
        <v>1</v>
      </c>
      <c r="H10" s="170">
        <f t="shared" si="0"/>
        <v>0</v>
      </c>
    </row>
    <row r="11" spans="1:8" ht="24" customHeight="1" x14ac:dyDescent="0.2">
      <c r="A11" s="7">
        <v>8</v>
      </c>
      <c r="B11" s="82" t="s">
        <v>219</v>
      </c>
      <c r="C11" s="82"/>
      <c r="D11" s="104"/>
      <c r="E11" s="104"/>
      <c r="F11" s="104"/>
      <c r="G11" s="122">
        <v>1</v>
      </c>
      <c r="H11" s="170">
        <f t="shared" si="0"/>
        <v>0</v>
      </c>
    </row>
    <row r="12" spans="1:8" ht="24" customHeight="1" x14ac:dyDescent="0.2">
      <c r="A12" s="7">
        <v>9</v>
      </c>
      <c r="B12" s="98" t="s">
        <v>220</v>
      </c>
      <c r="C12" s="82"/>
      <c r="D12" s="104"/>
      <c r="E12" s="104"/>
      <c r="F12" s="104"/>
      <c r="G12" s="122">
        <v>1</v>
      </c>
      <c r="H12" s="170">
        <f t="shared" si="0"/>
        <v>0</v>
      </c>
    </row>
    <row r="13" spans="1:8" ht="24" customHeight="1" x14ac:dyDescent="0.2">
      <c r="A13" s="7">
        <v>10</v>
      </c>
      <c r="B13" s="82"/>
      <c r="C13" s="82"/>
      <c r="D13" s="104"/>
      <c r="E13" s="104"/>
      <c r="F13" s="104"/>
      <c r="G13" s="122"/>
      <c r="H13" s="170">
        <f t="shared" si="0"/>
        <v>0</v>
      </c>
    </row>
    <row r="14" spans="1:8" ht="24" customHeight="1" x14ac:dyDescent="0.2">
      <c r="A14" s="7">
        <v>11</v>
      </c>
      <c r="B14" s="82"/>
      <c r="C14" s="82"/>
      <c r="D14" s="104"/>
      <c r="E14" s="104"/>
      <c r="F14" s="104"/>
      <c r="G14" s="104"/>
      <c r="H14" s="170">
        <f t="shared" si="0"/>
        <v>0</v>
      </c>
    </row>
    <row r="15" spans="1:8" ht="24" customHeight="1" x14ac:dyDescent="0.2">
      <c r="A15" s="7">
        <v>12</v>
      </c>
      <c r="B15" s="82"/>
      <c r="C15" s="82"/>
      <c r="D15" s="104"/>
      <c r="E15" s="104"/>
      <c r="F15" s="104"/>
      <c r="G15" s="104"/>
      <c r="H15" s="170">
        <f t="shared" si="0"/>
        <v>0</v>
      </c>
    </row>
    <row r="16" spans="1:8" ht="24" customHeight="1" x14ac:dyDescent="0.2">
      <c r="A16" s="7">
        <v>13</v>
      </c>
      <c r="B16" s="82"/>
      <c r="C16" s="82"/>
      <c r="D16" s="104"/>
      <c r="E16" s="104"/>
      <c r="F16" s="104"/>
      <c r="G16" s="104"/>
      <c r="H16" s="170">
        <f t="shared" si="0"/>
        <v>0</v>
      </c>
    </row>
    <row r="17" spans="1:8" ht="24" customHeight="1" x14ac:dyDescent="0.2">
      <c r="A17" s="7">
        <v>14</v>
      </c>
      <c r="B17" s="82"/>
      <c r="C17" s="82"/>
      <c r="D17" s="104"/>
      <c r="E17" s="104"/>
      <c r="F17" s="104"/>
      <c r="G17" s="104"/>
      <c r="H17" s="170">
        <f t="shared" si="0"/>
        <v>0</v>
      </c>
    </row>
    <row r="18" spans="1:8" ht="24" customHeight="1" x14ac:dyDescent="0.2">
      <c r="A18" s="7">
        <v>15</v>
      </c>
      <c r="B18" s="82"/>
      <c r="C18" s="82"/>
      <c r="D18" s="104"/>
      <c r="E18" s="104"/>
      <c r="F18" s="104"/>
      <c r="G18" s="104"/>
      <c r="H18" s="170">
        <f t="shared" si="0"/>
        <v>0</v>
      </c>
    </row>
    <row r="19" spans="1:8" ht="24" customHeight="1" x14ac:dyDescent="0.2">
      <c r="D19" s="103">
        <f>SUM(D4:D18)</f>
        <v>0</v>
      </c>
      <c r="E19" s="103">
        <f>SUM(E4:E18)</f>
        <v>0</v>
      </c>
      <c r="F19" s="3" t="s">
        <v>5</v>
      </c>
      <c r="G19" s="3"/>
      <c r="H19" s="170">
        <f>SUM(H4:H18)</f>
        <v>0</v>
      </c>
    </row>
    <row r="20" spans="1:8" x14ac:dyDescent="0.2">
      <c r="A20" s="102" t="s">
        <v>88</v>
      </c>
      <c r="B20" t="s">
        <v>180</v>
      </c>
    </row>
    <row r="21" spans="1:8" x14ac:dyDescent="0.2">
      <c r="A21" s="102" t="s">
        <v>88</v>
      </c>
      <c r="B21" t="s">
        <v>87</v>
      </c>
    </row>
    <row r="22" spans="1:8" x14ac:dyDescent="0.2">
      <c r="A22" s="102" t="s">
        <v>88</v>
      </c>
      <c r="B22" t="s">
        <v>89</v>
      </c>
    </row>
    <row r="23" spans="1:8" x14ac:dyDescent="0.2">
      <c r="A23" s="102" t="s">
        <v>88</v>
      </c>
      <c r="B23" t="s">
        <v>86</v>
      </c>
    </row>
    <row r="24" spans="1:8" x14ac:dyDescent="0.2">
      <c r="A24" s="192" t="s">
        <v>88</v>
      </c>
      <c r="B24" t="s">
        <v>195</v>
      </c>
    </row>
    <row r="27" spans="1:8" ht="32.25" customHeight="1" x14ac:dyDescent="0.2"/>
  </sheetData>
  <mergeCells count="1">
    <mergeCell ref="A1:B1"/>
  </mergeCells>
  <pageMargins left="0.7" right="0.7" top="0.75" bottom="0.75" header="0.3" footer="0.3"/>
  <pageSetup scale="85" orientation="landscape" r:id="rId1"/>
  <headerFooter scaleWithDoc="0">
    <oddHeader>&amp;C&amp;14Solid Waste Dept. FCA Study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
  <sheetViews>
    <sheetView view="pageLayout" zoomScale="90" zoomScaleNormal="100" zoomScaleSheetLayoutView="120" zoomScalePageLayoutView="90" workbookViewId="0">
      <selection activeCell="C45" sqref="C45"/>
    </sheetView>
  </sheetViews>
  <sheetFormatPr baseColWidth="10" defaultColWidth="3.1640625" defaultRowHeight="15" x14ac:dyDescent="0.2"/>
  <cols>
    <col min="1" max="1" width="4.5" customWidth="1"/>
    <col min="2" max="2" width="25.6640625" customWidth="1"/>
    <col min="3" max="3" width="15.6640625" customWidth="1"/>
    <col min="4" max="4" width="6.6640625" customWidth="1"/>
    <col min="5" max="5" width="15.6640625" customWidth="1"/>
    <col min="6" max="6" width="6.6640625" customWidth="1"/>
    <col min="7" max="7" width="15.6640625" customWidth="1"/>
    <col min="8" max="8" width="6.6640625" customWidth="1"/>
    <col min="9" max="9" width="15.6640625" customWidth="1"/>
    <col min="10" max="10" width="6.6640625" customWidth="1"/>
    <col min="11" max="11" width="15.6640625" customWidth="1"/>
    <col min="12" max="12" width="5.5" bestFit="1" customWidth="1"/>
  </cols>
  <sheetData>
    <row r="1" spans="1:12" ht="24.75" customHeight="1" x14ac:dyDescent="0.25">
      <c r="A1" s="234" t="s">
        <v>0</v>
      </c>
      <c r="B1" s="234"/>
      <c r="C1" s="10"/>
      <c r="D1" s="10"/>
      <c r="E1" s="1"/>
      <c r="F1" s="1"/>
      <c r="G1" s="1"/>
      <c r="H1" s="1"/>
      <c r="I1" s="1"/>
      <c r="J1" s="1"/>
      <c r="K1" s="1"/>
    </row>
    <row r="2" spans="1:12" ht="25.5" customHeight="1" x14ac:dyDescent="0.2">
      <c r="B2" s="31"/>
      <c r="C2" s="35"/>
      <c r="D2" s="8"/>
      <c r="K2" s="31" t="s">
        <v>6</v>
      </c>
    </row>
    <row r="3" spans="1:12" ht="15.75" customHeight="1" x14ac:dyDescent="0.2">
      <c r="A3" s="240" t="s">
        <v>25</v>
      </c>
      <c r="B3" s="241"/>
      <c r="C3" s="246" t="s">
        <v>13</v>
      </c>
      <c r="D3" s="238" t="s">
        <v>14</v>
      </c>
      <c r="E3" s="238"/>
      <c r="F3" s="238"/>
      <c r="G3" s="238"/>
      <c r="H3" s="238"/>
      <c r="I3" s="238"/>
      <c r="J3" s="238"/>
      <c r="K3" s="239"/>
    </row>
    <row r="4" spans="1:12" ht="34.5" customHeight="1" x14ac:dyDescent="0.2">
      <c r="A4" s="242"/>
      <c r="B4" s="243"/>
      <c r="C4" s="247"/>
      <c r="D4" s="235" t="s">
        <v>8</v>
      </c>
      <c r="E4" s="236"/>
      <c r="F4" s="237" t="s">
        <v>9</v>
      </c>
      <c r="G4" s="236"/>
      <c r="H4" s="237" t="s">
        <v>10</v>
      </c>
      <c r="I4" s="236"/>
      <c r="J4" s="237" t="s">
        <v>11</v>
      </c>
      <c r="K4" s="236"/>
    </row>
    <row r="5" spans="1:12" ht="15" customHeight="1" x14ac:dyDescent="0.2">
      <c r="A5" s="244"/>
      <c r="B5" s="245"/>
      <c r="C5" s="248"/>
      <c r="D5" s="13" t="s">
        <v>12</v>
      </c>
      <c r="E5" s="25" t="s">
        <v>15</v>
      </c>
      <c r="F5" s="11" t="s">
        <v>12</v>
      </c>
      <c r="G5" s="25" t="s">
        <v>15</v>
      </c>
      <c r="H5" s="25" t="s">
        <v>12</v>
      </c>
      <c r="I5" s="12" t="s">
        <v>15</v>
      </c>
      <c r="J5" s="25" t="s">
        <v>12</v>
      </c>
      <c r="K5" s="24" t="s">
        <v>15</v>
      </c>
    </row>
    <row r="6" spans="1:12" ht="24" customHeight="1" x14ac:dyDescent="0.2">
      <c r="A6" s="7">
        <v>1</v>
      </c>
      <c r="B6" s="7" t="str">
        <f>IF(ISBLANK(Wages1!B4),"",Wages1!B4)</f>
        <v>Wages</v>
      </c>
      <c r="C6" s="171">
        <f>Wages1!H4</f>
        <v>0</v>
      </c>
      <c r="D6" s="34"/>
      <c r="E6" s="173">
        <f>IF(D6="",C6*AllocationRatios!$B$20,Wages2!C6*Wages2!D6)</f>
        <v>0</v>
      </c>
      <c r="F6" s="34"/>
      <c r="G6" s="173">
        <f>IF(F6="",C6*AllocationRatios!$D$20,C6*F6)</f>
        <v>0</v>
      </c>
      <c r="H6" s="34"/>
      <c r="I6" s="173">
        <f>IF(H6="",AllocationRatios!$F$20*Wages2!C6,Wages2!C6*Wages2!H6)</f>
        <v>0</v>
      </c>
      <c r="J6" s="34"/>
      <c r="K6" s="173">
        <f>IF(J6="",C6*AllocationRatios!$H$20,Wages2!C6*Wages2!J6)</f>
        <v>0</v>
      </c>
      <c r="L6" s="174">
        <f>D6+F6+H6+J6</f>
        <v>0</v>
      </c>
    </row>
    <row r="7" spans="1:12" ht="24" customHeight="1" x14ac:dyDescent="0.2">
      <c r="A7" s="7">
        <v>2</v>
      </c>
      <c r="B7" s="7" t="str">
        <f>IF(ISBLANK(Wages1!B5),"",Wages1!B5)</f>
        <v>Social Security</v>
      </c>
      <c r="C7" s="171">
        <f>Wages1!H5</f>
        <v>0</v>
      </c>
      <c r="D7" s="34"/>
      <c r="E7" s="173">
        <f>IF(D7="",C7*AllocationRatios!$B$20,Wages2!C7*Wages2!D7)</f>
        <v>0</v>
      </c>
      <c r="F7" s="34"/>
      <c r="G7" s="173">
        <f>IF(F7="",C7*AllocationRatios!$D$20,C7*F7)</f>
        <v>0</v>
      </c>
      <c r="H7" s="34"/>
      <c r="I7" s="173">
        <f>IF(H7="",AllocationRatios!$F$20*Wages2!C7,Wages2!C7*Wages2!H7)</f>
        <v>0</v>
      </c>
      <c r="J7" s="34"/>
      <c r="K7" s="173">
        <f>IF(J7="",C7*AllocationRatios!$H$20,Wages2!C7*Wages2!J7)</f>
        <v>0</v>
      </c>
      <c r="L7" s="174">
        <f t="shared" ref="L7:L20" si="0">D7+F7+H7+J7</f>
        <v>0</v>
      </c>
    </row>
    <row r="8" spans="1:12" ht="24" customHeight="1" x14ac:dyDescent="0.2">
      <c r="A8" s="7">
        <v>3</v>
      </c>
      <c r="B8" s="7" t="str">
        <f>IF(ISBLANK(Wages1!B6),"",Wages1!B6)</f>
        <v>Medicare</v>
      </c>
      <c r="C8" s="171">
        <f>Wages1!H6</f>
        <v>0</v>
      </c>
      <c r="D8" s="34"/>
      <c r="E8" s="173">
        <f>IF(D8="",C8*AllocationRatios!$B$20,Wages2!C8*Wages2!D8)</f>
        <v>0</v>
      </c>
      <c r="F8" s="34"/>
      <c r="G8" s="173">
        <f>IF(F8="",C8*AllocationRatios!$D$20,C8*F8)</f>
        <v>0</v>
      </c>
      <c r="H8" s="34"/>
      <c r="I8" s="173">
        <f>IF(H8="",AllocationRatios!$F$20*Wages2!C8,Wages2!C8*Wages2!H8)</f>
        <v>0</v>
      </c>
      <c r="J8" s="34"/>
      <c r="K8" s="173">
        <f>IF(J8="",C8*AllocationRatios!$H$20,Wages2!C8*Wages2!J8)</f>
        <v>0</v>
      </c>
      <c r="L8" s="174">
        <f t="shared" si="0"/>
        <v>0</v>
      </c>
    </row>
    <row r="9" spans="1:12" ht="24" customHeight="1" x14ac:dyDescent="0.2">
      <c r="A9" s="7">
        <v>4</v>
      </c>
      <c r="B9" s="7" t="str">
        <f>IF(ISBLANK(Wages1!B7),"",Wages1!B7)</f>
        <v>Health Insurance</v>
      </c>
      <c r="C9" s="171">
        <f>Wages1!H7</f>
        <v>0</v>
      </c>
      <c r="D9" s="34"/>
      <c r="E9" s="173">
        <f>IF(D9="",C9*AllocationRatios!$B$20,Wages2!C9*Wages2!D9)</f>
        <v>0</v>
      </c>
      <c r="F9" s="34"/>
      <c r="G9" s="173">
        <f>IF(F9="",C9*AllocationRatios!$D$20,C9*F9)</f>
        <v>0</v>
      </c>
      <c r="H9" s="34"/>
      <c r="I9" s="173">
        <f>IF(H9="",AllocationRatios!$F$20*Wages2!C9,Wages2!C9*Wages2!H9)</f>
        <v>0</v>
      </c>
      <c r="J9" s="34"/>
      <c r="K9" s="173">
        <f>IF(J9="",C9*AllocationRatios!$H$20,Wages2!C9*Wages2!J9)</f>
        <v>0</v>
      </c>
      <c r="L9" s="174">
        <f t="shared" si="0"/>
        <v>0</v>
      </c>
    </row>
    <row r="10" spans="1:12" ht="24" customHeight="1" x14ac:dyDescent="0.2">
      <c r="A10" s="7">
        <v>5</v>
      </c>
      <c r="B10" s="7" t="str">
        <f>IF(ISBLANK(Wages1!B8),"",Wages1!B8)</f>
        <v>Retirement</v>
      </c>
      <c r="C10" s="171">
        <f>Wages1!H8</f>
        <v>0</v>
      </c>
      <c r="D10" s="34"/>
      <c r="E10" s="173">
        <f>IF(D10="",C10*AllocationRatios!$B$20,Wages2!C10*Wages2!D10)</f>
        <v>0</v>
      </c>
      <c r="F10" s="34"/>
      <c r="G10" s="173">
        <f>IF(F10="",C10*AllocationRatios!$D$20,C10*F10)</f>
        <v>0</v>
      </c>
      <c r="H10" s="34"/>
      <c r="I10" s="173">
        <f>IF(H10="",AllocationRatios!$F$20*Wages2!C10,Wages2!C10*Wages2!H10)</f>
        <v>0</v>
      </c>
      <c r="J10" s="34"/>
      <c r="K10" s="173">
        <f>IF(J10="",C10*AllocationRatios!$H$20,Wages2!C10*Wages2!J10)</f>
        <v>0</v>
      </c>
      <c r="L10" s="174">
        <f t="shared" si="0"/>
        <v>0</v>
      </c>
    </row>
    <row r="11" spans="1:12" ht="24" customHeight="1" x14ac:dyDescent="0.2">
      <c r="A11" s="7">
        <v>6</v>
      </c>
      <c r="B11" s="7" t="str">
        <f>IF(ISBLANK(Wages1!B9),"",Wages1!B9)</f>
        <v>Disability</v>
      </c>
      <c r="C11" s="171">
        <f>Wages1!H9</f>
        <v>0</v>
      </c>
      <c r="D11" s="34"/>
      <c r="E11" s="173">
        <f>IF(D11="",C11*AllocationRatios!$B$20,Wages2!C11*Wages2!D11)</f>
        <v>0</v>
      </c>
      <c r="F11" s="34"/>
      <c r="G11" s="173">
        <f>IF(F11="",C11*AllocationRatios!$D$20,C11*F11)</f>
        <v>0</v>
      </c>
      <c r="H11" s="34"/>
      <c r="I11" s="173">
        <f>IF(H11="",AllocationRatios!$F$20*Wages2!C11,Wages2!C11*Wages2!H11)</f>
        <v>0</v>
      </c>
      <c r="J11" s="34"/>
      <c r="K11" s="173">
        <f>IF(J11="",C11*AllocationRatios!$H$20,Wages2!C11*Wages2!J11)</f>
        <v>0</v>
      </c>
      <c r="L11" s="174">
        <f t="shared" si="0"/>
        <v>0</v>
      </c>
    </row>
    <row r="12" spans="1:12" ht="24" customHeight="1" x14ac:dyDescent="0.2">
      <c r="A12" s="7">
        <v>7</v>
      </c>
      <c r="B12" s="7" t="str">
        <f>IF(ISBLANK(Wages1!B10),"",Wages1!B10)</f>
        <v>Unemployement</v>
      </c>
      <c r="C12" s="171">
        <f>Wages1!H10</f>
        <v>0</v>
      </c>
      <c r="D12" s="34"/>
      <c r="E12" s="173">
        <f>IF(D12="",C12*AllocationRatios!$B$20,Wages2!C12*Wages2!D12)</f>
        <v>0</v>
      </c>
      <c r="F12" s="34"/>
      <c r="G12" s="173">
        <f>IF(F12="",C12*AllocationRatios!$D$20,C12*F12)</f>
        <v>0</v>
      </c>
      <c r="H12" s="34"/>
      <c r="I12" s="173">
        <f>IF(H12="",AllocationRatios!$F$20*Wages2!C12,Wages2!C12*Wages2!H12)</f>
        <v>0</v>
      </c>
      <c r="J12" s="34"/>
      <c r="K12" s="173">
        <f>IF(J12="",C12*AllocationRatios!$H$20,Wages2!C12*Wages2!J12)</f>
        <v>0</v>
      </c>
      <c r="L12" s="174">
        <f t="shared" si="0"/>
        <v>0</v>
      </c>
    </row>
    <row r="13" spans="1:12" ht="24" customHeight="1" x14ac:dyDescent="0.2">
      <c r="A13" s="7">
        <v>8</v>
      </c>
      <c r="B13" s="7" t="str">
        <f>IF(ISBLANK(Wages1!B11),"",Wages1!B11)</f>
        <v>Life Insurance</v>
      </c>
      <c r="C13" s="171">
        <f>Wages1!H11</f>
        <v>0</v>
      </c>
      <c r="D13" s="34"/>
      <c r="E13" s="173">
        <f>IF(D13="",C13*AllocationRatios!$B$20,Wages2!C13*Wages2!D13)</f>
        <v>0</v>
      </c>
      <c r="F13" s="34"/>
      <c r="G13" s="173">
        <f>IF(F13="",C13*AllocationRatios!$D$20,C13*F13)</f>
        <v>0</v>
      </c>
      <c r="H13" s="34"/>
      <c r="I13" s="173">
        <f>IF(H13="",AllocationRatios!$F$20*Wages2!C13,Wages2!C13*Wages2!H13)</f>
        <v>0</v>
      </c>
      <c r="J13" s="34"/>
      <c r="K13" s="173">
        <f>IF(J13="",C13*AllocationRatios!$H$20,Wages2!C13*Wages2!J13)</f>
        <v>0</v>
      </c>
      <c r="L13" s="174">
        <f t="shared" si="0"/>
        <v>0</v>
      </c>
    </row>
    <row r="14" spans="1:12" ht="24" customHeight="1" x14ac:dyDescent="0.2">
      <c r="A14" s="7">
        <v>9</v>
      </c>
      <c r="B14" s="7" t="str">
        <f>IF(ISBLANK(Wages1!B12),"",Wages1!B12)</f>
        <v>Overtime</v>
      </c>
      <c r="C14" s="171">
        <f>Wages1!H12</f>
        <v>0</v>
      </c>
      <c r="D14" s="34"/>
      <c r="E14" s="173">
        <f>IF(D14="",C14*AllocationRatios!$B$20,Wages2!C14*Wages2!D14)</f>
        <v>0</v>
      </c>
      <c r="F14" s="34"/>
      <c r="G14" s="173">
        <f>IF(F14="",C14*AllocationRatios!$D$20,C14*F14)</f>
        <v>0</v>
      </c>
      <c r="H14" s="34"/>
      <c r="I14" s="173">
        <f>IF(H14="",AllocationRatios!$F$20*Wages2!C14,Wages2!C14*Wages2!H14)</f>
        <v>0</v>
      </c>
      <c r="J14" s="34"/>
      <c r="K14" s="173">
        <f>IF(J14="",C14*AllocationRatios!$H$20,Wages2!C14*Wages2!J14)</f>
        <v>0</v>
      </c>
      <c r="L14" s="174">
        <f t="shared" si="0"/>
        <v>0</v>
      </c>
    </row>
    <row r="15" spans="1:12" ht="24" customHeight="1" x14ac:dyDescent="0.2">
      <c r="A15" s="7">
        <v>10</v>
      </c>
      <c r="B15" s="7" t="str">
        <f>IF(ISBLANK(Wages1!B13),"",Wages1!B13)</f>
        <v/>
      </c>
      <c r="C15" s="171">
        <f>Wages1!H13</f>
        <v>0</v>
      </c>
      <c r="D15" s="34"/>
      <c r="E15" s="173">
        <f>IF(D15="",C15*AllocationRatios!$B$20,Wages2!C15*Wages2!D15)</f>
        <v>0</v>
      </c>
      <c r="F15" s="34"/>
      <c r="G15" s="173">
        <f>IF(F15="",C15*AllocationRatios!$D$20,C15*F15)</f>
        <v>0</v>
      </c>
      <c r="H15" s="34"/>
      <c r="I15" s="173">
        <f>IF(H15="",AllocationRatios!$F$20*Wages2!C15,Wages2!C15*Wages2!H15)</f>
        <v>0</v>
      </c>
      <c r="J15" s="34"/>
      <c r="K15" s="173">
        <f>IF(J15="",C15*AllocationRatios!$H$20,Wages2!C15*Wages2!J15)</f>
        <v>0</v>
      </c>
      <c r="L15" s="174">
        <f t="shared" si="0"/>
        <v>0</v>
      </c>
    </row>
    <row r="16" spans="1:12" ht="24" customHeight="1" x14ac:dyDescent="0.2">
      <c r="A16" s="7">
        <v>11</v>
      </c>
      <c r="B16" s="7" t="str">
        <f>IF(ISBLANK(Wages1!B14),"",Wages1!B14)</f>
        <v/>
      </c>
      <c r="C16" s="171">
        <f>Wages1!H14</f>
        <v>0</v>
      </c>
      <c r="D16" s="34"/>
      <c r="E16" s="173">
        <f>IF(D16="",C16*AllocationRatios!$B$20,Wages2!C16*Wages2!D16)</f>
        <v>0</v>
      </c>
      <c r="F16" s="34"/>
      <c r="G16" s="173">
        <f>IF(F16="",C16*AllocationRatios!$D$20,C16*F16)</f>
        <v>0</v>
      </c>
      <c r="H16" s="34"/>
      <c r="I16" s="173">
        <f>IF(H16="",AllocationRatios!$F$20*Wages2!C16,Wages2!C16*Wages2!H16)</f>
        <v>0</v>
      </c>
      <c r="J16" s="34"/>
      <c r="K16" s="173">
        <f>IF(J16="",C16*AllocationRatios!$H$20,Wages2!C16*Wages2!J16)</f>
        <v>0</v>
      </c>
      <c r="L16" s="174">
        <f t="shared" si="0"/>
        <v>0</v>
      </c>
    </row>
    <row r="17" spans="1:12" ht="24" customHeight="1" x14ac:dyDescent="0.2">
      <c r="A17" s="7">
        <v>12</v>
      </c>
      <c r="B17" s="7" t="str">
        <f>IF(ISBLANK(Wages1!B15),"",Wages1!B15)</f>
        <v/>
      </c>
      <c r="C17" s="171">
        <f>Wages1!H15</f>
        <v>0</v>
      </c>
      <c r="D17" s="34"/>
      <c r="E17" s="173">
        <f>IF(D17="",C17*AllocationRatios!$B$20,Wages2!C17*Wages2!D17)</f>
        <v>0</v>
      </c>
      <c r="F17" s="34"/>
      <c r="G17" s="173">
        <f>IF(F17="",C17*AllocationRatios!$D$20,C17*F17)</f>
        <v>0</v>
      </c>
      <c r="H17" s="34"/>
      <c r="I17" s="173">
        <f>IF(H17="",AllocationRatios!$F$20*Wages2!C17,Wages2!C17*Wages2!H17)</f>
        <v>0</v>
      </c>
      <c r="J17" s="34"/>
      <c r="K17" s="173">
        <f>IF(J17="",C17*AllocationRatios!$H$20,Wages2!C17*Wages2!J17)</f>
        <v>0</v>
      </c>
      <c r="L17" s="174">
        <f t="shared" si="0"/>
        <v>0</v>
      </c>
    </row>
    <row r="18" spans="1:12" ht="24" customHeight="1" x14ac:dyDescent="0.2">
      <c r="A18" s="7">
        <v>13</v>
      </c>
      <c r="B18" s="7" t="str">
        <f>IF(ISBLANK(Wages1!B16),"",Wages1!B16)</f>
        <v/>
      </c>
      <c r="C18" s="171">
        <f>Wages1!H16</f>
        <v>0</v>
      </c>
      <c r="D18" s="34"/>
      <c r="E18" s="173">
        <f>IF(D18="",C18*AllocationRatios!$B$20,Wages2!C18*Wages2!D18)</f>
        <v>0</v>
      </c>
      <c r="F18" s="34"/>
      <c r="G18" s="173">
        <f>IF(F18="",C18*AllocationRatios!$D$20,C18*F18)</f>
        <v>0</v>
      </c>
      <c r="H18" s="34"/>
      <c r="I18" s="173">
        <f>IF(H18="",AllocationRatios!$F$20*Wages2!C18,Wages2!C18*Wages2!H18)</f>
        <v>0</v>
      </c>
      <c r="J18" s="34"/>
      <c r="K18" s="173">
        <f>IF(J18="",C18*AllocationRatios!$H$20,Wages2!C18*Wages2!J18)</f>
        <v>0</v>
      </c>
      <c r="L18" s="174">
        <f t="shared" si="0"/>
        <v>0</v>
      </c>
    </row>
    <row r="19" spans="1:12" ht="24" customHeight="1" x14ac:dyDescent="0.2">
      <c r="A19" s="7">
        <v>14</v>
      </c>
      <c r="B19" s="7" t="str">
        <f>IF(ISBLANK(Wages1!B17),"",Wages1!B17)</f>
        <v/>
      </c>
      <c r="C19" s="171">
        <f>Wages1!H17</f>
        <v>0</v>
      </c>
      <c r="D19" s="34"/>
      <c r="E19" s="173">
        <f>IF(D19="",C19*AllocationRatios!$B$20,Wages2!C19*Wages2!D19)</f>
        <v>0</v>
      </c>
      <c r="F19" s="34"/>
      <c r="G19" s="173">
        <f>IF(F19="",C19*AllocationRatios!$D$20,C19*F19)</f>
        <v>0</v>
      </c>
      <c r="H19" s="34"/>
      <c r="I19" s="173">
        <f>IF(H19="",AllocationRatios!$F$20*Wages2!C19,Wages2!C19*Wages2!H19)</f>
        <v>0</v>
      </c>
      <c r="J19" s="34"/>
      <c r="K19" s="173">
        <f>IF(J19="",C19*AllocationRatios!$H$20,Wages2!C19*Wages2!J19)</f>
        <v>0</v>
      </c>
      <c r="L19" s="174">
        <f t="shared" si="0"/>
        <v>0</v>
      </c>
    </row>
    <row r="20" spans="1:12" ht="24" customHeight="1" x14ac:dyDescent="0.2">
      <c r="A20" s="7">
        <v>15</v>
      </c>
      <c r="B20" s="7" t="str">
        <f>IF(ISBLANK(Wages1!B18),"",Wages1!B18)</f>
        <v/>
      </c>
      <c r="C20" s="171">
        <f>Wages1!H18</f>
        <v>0</v>
      </c>
      <c r="D20" s="34"/>
      <c r="E20" s="173">
        <f>IF(D20="",C20*AllocationRatios!$B$20,Wages2!C20*Wages2!D20)</f>
        <v>0</v>
      </c>
      <c r="F20" s="34"/>
      <c r="G20" s="173">
        <f>IF(F20="",C20*AllocationRatios!$D$20,C20*F20)</f>
        <v>0</v>
      </c>
      <c r="H20" s="34"/>
      <c r="I20" s="173">
        <f>IF(H20="",AllocationRatios!$F$20*Wages2!C20,Wages2!C20*Wages2!H20)</f>
        <v>0</v>
      </c>
      <c r="J20" s="34"/>
      <c r="K20" s="173">
        <f>IF(J20="",C20*AllocationRatios!$H$20,Wages2!C20*Wages2!J20)</f>
        <v>0</v>
      </c>
      <c r="L20" s="174">
        <f t="shared" si="0"/>
        <v>0</v>
      </c>
    </row>
    <row r="21" spans="1:12" ht="24" customHeight="1" x14ac:dyDescent="0.2">
      <c r="A21" s="21"/>
      <c r="B21" s="22" t="s">
        <v>16</v>
      </c>
      <c r="C21" s="172">
        <f>SUM(C6:C20)</f>
        <v>0</v>
      </c>
      <c r="D21" s="23"/>
      <c r="E21" s="172">
        <f>SUM(E6:E20)</f>
        <v>0</v>
      </c>
      <c r="F21" s="23"/>
      <c r="G21" s="172">
        <f>SUM(G6:G20)</f>
        <v>0</v>
      </c>
      <c r="H21" s="23"/>
      <c r="I21" s="172">
        <f>SUM(I6:I20)</f>
        <v>0</v>
      </c>
      <c r="J21" s="18"/>
      <c r="K21" s="172">
        <f>SUM(K6:K20)</f>
        <v>0</v>
      </c>
      <c r="L21" s="175"/>
    </row>
    <row r="23" spans="1:12" x14ac:dyDescent="0.2">
      <c r="B23" t="s">
        <v>144</v>
      </c>
    </row>
    <row r="24" spans="1:12" x14ac:dyDescent="0.2">
      <c r="C24" s="107" t="s">
        <v>113</v>
      </c>
      <c r="D24" s="107"/>
      <c r="E24" s="107" t="s">
        <v>114</v>
      </c>
      <c r="F24" s="1"/>
      <c r="G24" s="107" t="s">
        <v>117</v>
      </c>
    </row>
    <row r="25" spans="1:12" x14ac:dyDescent="0.2">
      <c r="B25" s="102" t="s">
        <v>115</v>
      </c>
      <c r="C25" s="120"/>
      <c r="E25" s="2"/>
      <c r="G25" s="136"/>
    </row>
    <row r="26" spans="1:12" x14ac:dyDescent="0.2">
      <c r="B26" s="102" t="s">
        <v>107</v>
      </c>
      <c r="C26" s="120"/>
      <c r="E26" s="2"/>
      <c r="G26" s="2"/>
    </row>
    <row r="27" spans="1:12" x14ac:dyDescent="0.2">
      <c r="B27" s="102" t="s">
        <v>116</v>
      </c>
      <c r="C27" s="121"/>
      <c r="E27" s="123"/>
      <c r="G27" s="2"/>
    </row>
    <row r="29" spans="1:12" x14ac:dyDescent="0.2">
      <c r="B29" s="137"/>
    </row>
  </sheetData>
  <mergeCells count="8">
    <mergeCell ref="A1:B1"/>
    <mergeCell ref="D4:E4"/>
    <mergeCell ref="F4:G4"/>
    <mergeCell ref="H4:I4"/>
    <mergeCell ref="J4:K4"/>
    <mergeCell ref="D3:K3"/>
    <mergeCell ref="A3:B5"/>
    <mergeCell ref="C3:C5"/>
  </mergeCells>
  <pageMargins left="0.7" right="0.7" top="0.75" bottom="0.75" header="0.3" footer="0.3"/>
  <pageSetup scale="85" orientation="landscape" r:id="rId1"/>
  <headerFooter scaleWithDoc="0">
    <oddHeader>&amp;C&amp;14Solid Waste Dept. FCA Study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1"/>
  <sheetViews>
    <sheetView zoomScale="90" zoomScaleNormal="90" zoomScaleSheetLayoutView="100" zoomScalePageLayoutView="90" workbookViewId="0">
      <selection activeCell="M22" sqref="A1:M22"/>
    </sheetView>
  </sheetViews>
  <sheetFormatPr baseColWidth="10" defaultColWidth="4.5" defaultRowHeight="15" x14ac:dyDescent="0.2"/>
  <cols>
    <col min="1" max="1" width="4.5" customWidth="1"/>
    <col min="2" max="2" width="26.5" customWidth="1"/>
    <col min="3" max="3" width="13.33203125" bestFit="1" customWidth="1"/>
    <col min="4" max="4" width="14.6640625" customWidth="1"/>
    <col min="5" max="5" width="6.6640625" customWidth="1"/>
    <col min="6" max="6" width="14.6640625" customWidth="1"/>
    <col min="7" max="7" width="6.6640625" customWidth="1"/>
    <col min="8" max="8" width="14.6640625" customWidth="1"/>
    <col min="9" max="9" width="6.6640625" customWidth="1"/>
    <col min="10" max="10" width="14.6640625" customWidth="1"/>
    <col min="11" max="11" width="6.6640625" customWidth="1"/>
    <col min="12" max="12" width="14.6640625" customWidth="1"/>
    <col min="13" max="13" width="5.5" bestFit="1" customWidth="1"/>
  </cols>
  <sheetData>
    <row r="1" spans="1:13" ht="24.75" customHeight="1" x14ac:dyDescent="0.25">
      <c r="A1" s="32" t="s">
        <v>17</v>
      </c>
      <c r="B1" s="10"/>
      <c r="C1" s="10"/>
      <c r="D1" s="10"/>
      <c r="E1" s="10"/>
      <c r="F1" s="1"/>
      <c r="G1" s="1"/>
      <c r="H1" s="1"/>
      <c r="I1" s="1"/>
      <c r="J1" s="1"/>
      <c r="K1" s="1"/>
      <c r="L1" s="1"/>
    </row>
    <row r="2" spans="1:13" ht="25.5" customHeight="1" x14ac:dyDescent="0.2">
      <c r="B2" s="31" t="s">
        <v>1</v>
      </c>
      <c r="C2" s="105"/>
      <c r="D2" s="8"/>
      <c r="E2" s="8"/>
      <c r="L2" s="31" t="s">
        <v>143</v>
      </c>
    </row>
    <row r="3" spans="1:13" ht="15.75" customHeight="1" x14ac:dyDescent="0.2">
      <c r="A3" s="240" t="s">
        <v>18</v>
      </c>
      <c r="B3" s="241"/>
      <c r="C3" s="26"/>
      <c r="D3" s="14"/>
      <c r="E3" s="238" t="s">
        <v>20</v>
      </c>
      <c r="F3" s="238"/>
      <c r="G3" s="238"/>
      <c r="H3" s="238"/>
      <c r="I3" s="238"/>
      <c r="J3" s="238"/>
      <c r="K3" s="238"/>
      <c r="L3" s="239"/>
    </row>
    <row r="4" spans="1:13" ht="34.5" customHeight="1" x14ac:dyDescent="0.2">
      <c r="A4" s="242"/>
      <c r="B4" s="243"/>
      <c r="C4" s="27" t="s">
        <v>98</v>
      </c>
      <c r="D4" s="15" t="s">
        <v>19</v>
      </c>
      <c r="E4" s="235" t="s">
        <v>8</v>
      </c>
      <c r="F4" s="236"/>
      <c r="G4" s="237" t="s">
        <v>9</v>
      </c>
      <c r="H4" s="236"/>
      <c r="I4" s="237" t="s">
        <v>10</v>
      </c>
      <c r="J4" s="236"/>
      <c r="K4" s="237" t="s">
        <v>11</v>
      </c>
      <c r="L4" s="236"/>
    </row>
    <row r="5" spans="1:13" ht="15" customHeight="1" x14ac:dyDescent="0.2">
      <c r="A5" s="244"/>
      <c r="B5" s="245"/>
      <c r="C5" s="28"/>
      <c r="D5" s="16"/>
      <c r="E5" s="13" t="s">
        <v>12</v>
      </c>
      <c r="F5" s="25" t="s">
        <v>15</v>
      </c>
      <c r="G5" s="11" t="s">
        <v>12</v>
      </c>
      <c r="H5" s="25" t="s">
        <v>15</v>
      </c>
      <c r="I5" s="25" t="s">
        <v>12</v>
      </c>
      <c r="J5" s="12" t="s">
        <v>15</v>
      </c>
      <c r="K5" s="25" t="s">
        <v>12</v>
      </c>
      <c r="L5" s="24" t="s">
        <v>15</v>
      </c>
    </row>
    <row r="6" spans="1:13" ht="24" customHeight="1" x14ac:dyDescent="0.2">
      <c r="A6" s="7">
        <v>1</v>
      </c>
      <c r="B6" s="82"/>
      <c r="C6" s="195"/>
      <c r="D6" s="104"/>
      <c r="E6" s="34"/>
      <c r="F6" s="173">
        <f>IF(E6="",D6*AllocationRatios!$B$20,OandM!D6*OandM!E6)</f>
        <v>0</v>
      </c>
      <c r="G6" s="34"/>
      <c r="H6" s="173">
        <f>IF(G6="",D6*AllocationRatios!$D$20,OandM!D6*OandM!G6)</f>
        <v>0</v>
      </c>
      <c r="I6" s="34"/>
      <c r="J6" s="173">
        <f>IF(I6="",D6*AllocationRatios!$F$20,OandM!I6*OandM!D6)</f>
        <v>0</v>
      </c>
      <c r="K6" s="34"/>
      <c r="L6" s="173">
        <f>IF(K6="",D6*AllocationRatios!$H$20,OandM!D6*OandM!K6)</f>
        <v>0</v>
      </c>
      <c r="M6" s="174">
        <f>E6+G6+I6+K6</f>
        <v>0</v>
      </c>
    </row>
    <row r="7" spans="1:13" ht="24" customHeight="1" x14ac:dyDescent="0.2">
      <c r="A7" s="7">
        <v>2</v>
      </c>
      <c r="B7" s="82"/>
      <c r="C7" s="195"/>
      <c r="D7" s="104"/>
      <c r="E7" s="34"/>
      <c r="F7" s="173">
        <f>IF(E7="",D7*AllocationRatios!$B$20,OandM!D7*OandM!E7)</f>
        <v>0</v>
      </c>
      <c r="G7" s="34"/>
      <c r="H7" s="173">
        <f>IF(G7="",D7*AllocationRatios!$D$20,OandM!D7*OandM!G7)</f>
        <v>0</v>
      </c>
      <c r="I7" s="34"/>
      <c r="J7" s="173">
        <f>IF(I7="",D7*AllocationRatios!$F$20,OandM!I7*OandM!D7)</f>
        <v>0</v>
      </c>
      <c r="K7" s="34"/>
      <c r="L7" s="173">
        <f>IF(K7="",D7*AllocationRatios!$H$20,OandM!D7*OandM!K7)</f>
        <v>0</v>
      </c>
      <c r="M7" s="174">
        <f t="shared" ref="M7:M20" si="0">E7+G7+I7+K7</f>
        <v>0</v>
      </c>
    </row>
    <row r="8" spans="1:13" ht="24" customHeight="1" x14ac:dyDescent="0.2">
      <c r="A8" s="7">
        <v>3</v>
      </c>
      <c r="B8" s="82"/>
      <c r="C8" s="195"/>
      <c r="D8" s="104"/>
      <c r="E8" s="34"/>
      <c r="F8" s="173">
        <f>IF(E8="",D8*AllocationRatios!$B$20,OandM!D8*OandM!E8)</f>
        <v>0</v>
      </c>
      <c r="G8" s="34"/>
      <c r="H8" s="173">
        <f>IF(G8="",D8*AllocationRatios!$D$20,OandM!D8*OandM!G8)</f>
        <v>0</v>
      </c>
      <c r="I8" s="34"/>
      <c r="J8" s="173">
        <f>IF(I8="",D8*AllocationRatios!$F$20,OandM!I8*OandM!D8)</f>
        <v>0</v>
      </c>
      <c r="K8" s="34"/>
      <c r="L8" s="173">
        <f>IF(K8="",D8*AllocationRatios!$H$20,OandM!D8*OandM!K8)</f>
        <v>0</v>
      </c>
      <c r="M8" s="174">
        <f t="shared" si="0"/>
        <v>0</v>
      </c>
    </row>
    <row r="9" spans="1:13" ht="24" customHeight="1" x14ac:dyDescent="0.2">
      <c r="A9" s="7">
        <v>4</v>
      </c>
      <c r="B9" s="82"/>
      <c r="C9" s="195"/>
      <c r="D9" s="104"/>
      <c r="E9" s="34"/>
      <c r="F9" s="173">
        <f>IF(E9="",D9*AllocationRatios!$B$20,OandM!D9*OandM!E9)</f>
        <v>0</v>
      </c>
      <c r="G9" s="34"/>
      <c r="H9" s="173">
        <f>IF(G9="",D9*AllocationRatios!$D$20,OandM!D9*OandM!G9)</f>
        <v>0</v>
      </c>
      <c r="I9" s="34"/>
      <c r="J9" s="173">
        <f>IF(I9="",D9*AllocationRatios!$F$20,OandM!I9*OandM!D9)</f>
        <v>0</v>
      </c>
      <c r="K9" s="34"/>
      <c r="L9" s="173">
        <f>IF(K9="",D9*AllocationRatios!$H$20,OandM!D9*OandM!K9)</f>
        <v>0</v>
      </c>
      <c r="M9" s="174">
        <f t="shared" si="0"/>
        <v>0</v>
      </c>
    </row>
    <row r="10" spans="1:13" ht="24" customHeight="1" x14ac:dyDescent="0.2">
      <c r="A10" s="7">
        <v>5</v>
      </c>
      <c r="B10" s="82"/>
      <c r="C10" s="195"/>
      <c r="D10" s="104"/>
      <c r="E10" s="34"/>
      <c r="F10" s="173">
        <f>IF(E10="",D10*AllocationRatios!$B$20,OandM!D10*OandM!E10)</f>
        <v>0</v>
      </c>
      <c r="G10" s="34"/>
      <c r="H10" s="173">
        <f>IF(G10="",D10*AllocationRatios!$D$20,OandM!D10*OandM!G10)</f>
        <v>0</v>
      </c>
      <c r="I10" s="34"/>
      <c r="J10" s="173">
        <f>IF(I10="",D10*AllocationRatios!$F$20,OandM!I10*OandM!D10)</f>
        <v>0</v>
      </c>
      <c r="K10" s="34"/>
      <c r="L10" s="173">
        <f>IF(K10="",D10*AllocationRatios!$H$20,OandM!D10*OandM!K10)</f>
        <v>0</v>
      </c>
      <c r="M10" s="174">
        <f t="shared" si="0"/>
        <v>0</v>
      </c>
    </row>
    <row r="11" spans="1:13" ht="24" customHeight="1" x14ac:dyDescent="0.2">
      <c r="A11" s="7">
        <v>6</v>
      </c>
      <c r="B11" s="82"/>
      <c r="C11" s="195"/>
      <c r="D11" s="104"/>
      <c r="E11" s="34"/>
      <c r="F11" s="173">
        <f>IF(E11="",D11*AllocationRatios!$B$20,OandM!D11*OandM!E11)</f>
        <v>0</v>
      </c>
      <c r="G11" s="34"/>
      <c r="H11" s="173">
        <f>IF(G11="",D11*AllocationRatios!$D$20,OandM!D11*OandM!G11)</f>
        <v>0</v>
      </c>
      <c r="I11" s="34"/>
      <c r="J11" s="173">
        <f>IF(I11="",D11*AllocationRatios!$F$20,OandM!I11*OandM!D11)</f>
        <v>0</v>
      </c>
      <c r="K11" s="34"/>
      <c r="L11" s="173">
        <f>IF(K11="",D11*AllocationRatios!$H$20,OandM!D11*OandM!K11)</f>
        <v>0</v>
      </c>
      <c r="M11" s="174">
        <f t="shared" si="0"/>
        <v>0</v>
      </c>
    </row>
    <row r="12" spans="1:13" ht="24" customHeight="1" x14ac:dyDescent="0.2">
      <c r="A12" s="7">
        <v>7</v>
      </c>
      <c r="B12" s="82"/>
      <c r="C12" s="195"/>
      <c r="D12" s="104"/>
      <c r="E12" s="34"/>
      <c r="F12" s="173">
        <f>IF(E12="",D12*AllocationRatios!$B$20,OandM!D12*OandM!E12)</f>
        <v>0</v>
      </c>
      <c r="G12" s="34"/>
      <c r="H12" s="173">
        <f>IF(G12="",D12*AllocationRatios!$D$20,OandM!D12*OandM!G12)</f>
        <v>0</v>
      </c>
      <c r="I12" s="34"/>
      <c r="J12" s="173">
        <f>IF(I12="",D12*AllocationRatios!$F$20,OandM!I12*OandM!D12)</f>
        <v>0</v>
      </c>
      <c r="K12" s="34"/>
      <c r="L12" s="173">
        <f>IF(K12="",D12*AllocationRatios!$H$20,OandM!D12*OandM!K12)</f>
        <v>0</v>
      </c>
      <c r="M12" s="174">
        <f t="shared" si="0"/>
        <v>0</v>
      </c>
    </row>
    <row r="13" spans="1:13" ht="24" customHeight="1" x14ac:dyDescent="0.2">
      <c r="A13" s="7">
        <v>8</v>
      </c>
      <c r="B13" s="82"/>
      <c r="C13" s="195"/>
      <c r="D13" s="104"/>
      <c r="E13" s="34"/>
      <c r="F13" s="173">
        <f>IF(E13="",D13*AllocationRatios!$B$20,OandM!D13*OandM!E13)</f>
        <v>0</v>
      </c>
      <c r="G13" s="34"/>
      <c r="H13" s="173">
        <f>IF(G13="",D13*AllocationRatios!$D$20,OandM!D13*OandM!G13)</f>
        <v>0</v>
      </c>
      <c r="I13" s="34"/>
      <c r="J13" s="173">
        <f>IF(I13="",D13*AllocationRatios!$F$20,OandM!I13*OandM!D13)</f>
        <v>0</v>
      </c>
      <c r="K13" s="34"/>
      <c r="L13" s="173">
        <f>IF(K13="",D13*AllocationRatios!$H$20,OandM!D13*OandM!K13)</f>
        <v>0</v>
      </c>
      <c r="M13" s="174">
        <f t="shared" si="0"/>
        <v>0</v>
      </c>
    </row>
    <row r="14" spans="1:13" ht="24" customHeight="1" x14ac:dyDescent="0.2">
      <c r="A14" s="7">
        <v>9</v>
      </c>
      <c r="B14" s="82"/>
      <c r="C14" s="195"/>
      <c r="D14" s="104"/>
      <c r="E14" s="34"/>
      <c r="F14" s="173">
        <f>IF(E14="",D14*AllocationRatios!$B$20,OandM!D14*OandM!E14)</f>
        <v>0</v>
      </c>
      <c r="G14" s="34"/>
      <c r="H14" s="173">
        <f>IF(G14="",D14*AllocationRatios!$D$20,OandM!D14*OandM!G14)</f>
        <v>0</v>
      </c>
      <c r="I14" s="34"/>
      <c r="J14" s="173">
        <f>IF(I14="",D14*AllocationRatios!$F$20,OandM!I14*OandM!D14)</f>
        <v>0</v>
      </c>
      <c r="K14" s="34"/>
      <c r="L14" s="173">
        <f>IF(K14="",D14*AllocationRatios!$H$20,OandM!D14*OandM!K14)</f>
        <v>0</v>
      </c>
      <c r="M14" s="174">
        <f t="shared" si="0"/>
        <v>0</v>
      </c>
    </row>
    <row r="15" spans="1:13" ht="24" customHeight="1" x14ac:dyDescent="0.2">
      <c r="A15" s="7">
        <v>10</v>
      </c>
      <c r="B15" s="82"/>
      <c r="C15" s="195"/>
      <c r="D15" s="104"/>
      <c r="E15" s="34"/>
      <c r="F15" s="173">
        <f>IF(E15="",D15*AllocationRatios!$B$20,OandM!D15*OandM!E15)</f>
        <v>0</v>
      </c>
      <c r="G15" s="34"/>
      <c r="H15" s="173">
        <f>IF(G15="",D15*AllocationRatios!$D$20,OandM!D15*OandM!G15)</f>
        <v>0</v>
      </c>
      <c r="I15" s="34"/>
      <c r="J15" s="173">
        <f>IF(I15="",D15*AllocationRatios!$F$20,OandM!I15*OandM!D15)</f>
        <v>0</v>
      </c>
      <c r="K15" s="34"/>
      <c r="L15" s="173">
        <f>IF(K15="",D15*AllocationRatios!$H$20,OandM!D15*OandM!K15)</f>
        <v>0</v>
      </c>
      <c r="M15" s="174">
        <f t="shared" si="0"/>
        <v>0</v>
      </c>
    </row>
    <row r="16" spans="1:13" ht="24" customHeight="1" x14ac:dyDescent="0.2">
      <c r="A16" s="7">
        <v>11</v>
      </c>
      <c r="B16" s="82"/>
      <c r="C16" s="195"/>
      <c r="D16" s="104"/>
      <c r="E16" s="34"/>
      <c r="F16" s="173">
        <f>IF(E16="",D16*AllocationRatios!$B$20,OandM!D16*OandM!E16)</f>
        <v>0</v>
      </c>
      <c r="G16" s="34"/>
      <c r="H16" s="173">
        <f>IF(G16="",D16*AllocationRatios!$D$20,OandM!D16*OandM!G16)</f>
        <v>0</v>
      </c>
      <c r="I16" s="34"/>
      <c r="J16" s="173">
        <f>IF(I16="",D16*AllocationRatios!$F$20,OandM!I16*OandM!D16)</f>
        <v>0</v>
      </c>
      <c r="K16" s="34"/>
      <c r="L16" s="173">
        <f>IF(K16="",D16*AllocationRatios!$H$20,OandM!D16*OandM!K16)</f>
        <v>0</v>
      </c>
      <c r="M16" s="174">
        <f t="shared" si="0"/>
        <v>0</v>
      </c>
    </row>
    <row r="17" spans="1:13" ht="24" customHeight="1" x14ac:dyDescent="0.2">
      <c r="A17" s="7">
        <v>12</v>
      </c>
      <c r="B17" s="82"/>
      <c r="C17" s="195"/>
      <c r="D17" s="104"/>
      <c r="E17" s="34"/>
      <c r="F17" s="173">
        <f>IF(E17="",D17*AllocationRatios!$B$20,OandM!D17*OandM!E17)</f>
        <v>0</v>
      </c>
      <c r="G17" s="34"/>
      <c r="H17" s="173">
        <f>IF(G17="",D17*AllocationRatios!$D$20,OandM!D17*OandM!G17)</f>
        <v>0</v>
      </c>
      <c r="I17" s="34"/>
      <c r="J17" s="173">
        <f>IF(I17="",D17*AllocationRatios!$F$20,OandM!I17*OandM!D17)</f>
        <v>0</v>
      </c>
      <c r="K17" s="34"/>
      <c r="L17" s="173">
        <f>IF(K17="",D17*AllocationRatios!$H$20,OandM!D17*OandM!K17)</f>
        <v>0</v>
      </c>
      <c r="M17" s="174">
        <f t="shared" si="0"/>
        <v>0</v>
      </c>
    </row>
    <row r="18" spans="1:13" ht="24" customHeight="1" x14ac:dyDescent="0.2">
      <c r="A18" s="7">
        <v>13</v>
      </c>
      <c r="B18" s="82"/>
      <c r="C18" s="195"/>
      <c r="D18" s="104"/>
      <c r="E18" s="34"/>
      <c r="F18" s="173">
        <f>IF(E18="",D18*AllocationRatios!$B$20,OandM!D18*OandM!E18)</f>
        <v>0</v>
      </c>
      <c r="G18" s="34"/>
      <c r="H18" s="173">
        <f>IF(G18="",D18*AllocationRatios!$D$20,OandM!D18*OandM!G18)</f>
        <v>0</v>
      </c>
      <c r="I18" s="34"/>
      <c r="J18" s="173">
        <f>IF(I18="",D18*AllocationRatios!$F$20,OandM!I18*OandM!D18)</f>
        <v>0</v>
      </c>
      <c r="K18" s="34"/>
      <c r="L18" s="173">
        <f>IF(K18="",D18*AllocationRatios!$H$20,OandM!D18*OandM!K18)</f>
        <v>0</v>
      </c>
      <c r="M18" s="174">
        <f t="shared" si="0"/>
        <v>0</v>
      </c>
    </row>
    <row r="19" spans="1:13" ht="24" customHeight="1" x14ac:dyDescent="0.2">
      <c r="A19" s="7">
        <v>14</v>
      </c>
      <c r="B19" s="82"/>
      <c r="C19" s="195"/>
      <c r="D19" s="104"/>
      <c r="E19" s="34"/>
      <c r="F19" s="173">
        <f>IF(E19="",D19*AllocationRatios!$B$20,OandM!D19*OandM!E19)</f>
        <v>0</v>
      </c>
      <c r="G19" s="34"/>
      <c r="H19" s="173">
        <f>IF(G19="",D19*AllocationRatios!$D$20,OandM!D19*OandM!G19)</f>
        <v>0</v>
      </c>
      <c r="I19" s="34"/>
      <c r="J19" s="173">
        <f>IF(I19="",D19*AllocationRatios!$F$20,OandM!I19*OandM!D19)</f>
        <v>0</v>
      </c>
      <c r="K19" s="34"/>
      <c r="L19" s="173">
        <f>IF(K19="",D19*AllocationRatios!$H$20,OandM!D19*OandM!K19)</f>
        <v>0</v>
      </c>
      <c r="M19" s="174">
        <f t="shared" si="0"/>
        <v>0</v>
      </c>
    </row>
    <row r="20" spans="1:13" ht="24" customHeight="1" x14ac:dyDescent="0.2">
      <c r="A20" s="7">
        <v>15</v>
      </c>
      <c r="B20" s="82"/>
      <c r="C20" s="195"/>
      <c r="D20" s="104"/>
      <c r="E20" s="34"/>
      <c r="F20" s="173">
        <f>IF(E20="",D20*AllocationRatios!$B$20,OandM!D20*OandM!E20)</f>
        <v>0</v>
      </c>
      <c r="G20" s="34"/>
      <c r="H20" s="173">
        <f>IF(G20="",D20*AllocationRatios!$D$20,OandM!D20*OandM!G20)</f>
        <v>0</v>
      </c>
      <c r="I20" s="34"/>
      <c r="J20" s="173">
        <f>IF(I20="",D20*AllocationRatios!$F$20,OandM!I20*OandM!D20)</f>
        <v>0</v>
      </c>
      <c r="K20" s="34"/>
      <c r="L20" s="173">
        <f>IF(K20="",D20*AllocationRatios!$H$20,OandM!D20*OandM!K20)</f>
        <v>0</v>
      </c>
      <c r="M20" s="174">
        <f t="shared" si="0"/>
        <v>0</v>
      </c>
    </row>
    <row r="21" spans="1:13" ht="24" customHeight="1" x14ac:dyDescent="0.2">
      <c r="A21" s="21"/>
      <c r="B21" s="22" t="s">
        <v>16</v>
      </c>
      <c r="C21" s="22"/>
      <c r="D21" s="97">
        <f>SUM(D6:D20)</f>
        <v>0</v>
      </c>
      <c r="E21" s="23"/>
      <c r="F21" s="176">
        <f>SUM(F6:F20)</f>
        <v>0</v>
      </c>
      <c r="G21" s="23"/>
      <c r="H21" s="176">
        <f>SUM(H6:H20)</f>
        <v>0</v>
      </c>
      <c r="I21" s="23"/>
      <c r="J21" s="176">
        <f>SUM(J6:J20)</f>
        <v>0</v>
      </c>
      <c r="K21" s="18"/>
      <c r="L21" s="176">
        <f>SUM(L6:L20)</f>
        <v>0</v>
      </c>
    </row>
  </sheetData>
  <mergeCells count="6">
    <mergeCell ref="A3:B5"/>
    <mergeCell ref="E3:L3"/>
    <mergeCell ref="E4:F4"/>
    <mergeCell ref="G4:H4"/>
    <mergeCell ref="I4:J4"/>
    <mergeCell ref="K4:L4"/>
  </mergeCells>
  <pageMargins left="0.7" right="0.7" top="0.75" bottom="0.75" header="0.3" footer="0.3"/>
  <pageSetup scale="81" orientation="landscape" r:id="rId1"/>
  <headerFooter scaleWithDoc="0">
    <oddHeader>&amp;C&amp;14Solid Waste Dept. FCA Study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1"/>
  <sheetViews>
    <sheetView view="pageLayout" zoomScale="90" zoomScaleNormal="90" zoomScalePageLayoutView="90" workbookViewId="0">
      <selection activeCell="M21" sqref="A1:M21"/>
    </sheetView>
  </sheetViews>
  <sheetFormatPr baseColWidth="10" defaultColWidth="8.83203125" defaultRowHeight="15" x14ac:dyDescent="0.2"/>
  <cols>
    <col min="1" max="1" width="4.5" customWidth="1"/>
    <col min="2" max="2" width="30.6640625" customWidth="1"/>
    <col min="3" max="3" width="13.33203125" bestFit="1" customWidth="1"/>
    <col min="4" max="4" width="17.5" customWidth="1"/>
    <col min="5" max="5" width="6.6640625" customWidth="1"/>
    <col min="6" max="6" width="13.5" customWidth="1"/>
    <col min="7" max="7" width="6.6640625" customWidth="1"/>
    <col min="8" max="8" width="13.5" customWidth="1"/>
    <col min="9" max="9" width="6.6640625" customWidth="1"/>
    <col min="10" max="10" width="13.5" customWidth="1"/>
    <col min="11" max="11" width="6.6640625" customWidth="1"/>
    <col min="12" max="12" width="13.5" customWidth="1"/>
    <col min="13" max="13" width="5.5" bestFit="1" customWidth="1"/>
  </cols>
  <sheetData>
    <row r="1" spans="1:13" ht="24.75" customHeight="1" x14ac:dyDescent="0.25">
      <c r="A1" s="32" t="s">
        <v>17</v>
      </c>
      <c r="B1" s="10"/>
      <c r="C1" s="10"/>
      <c r="D1" s="10"/>
      <c r="E1" s="10"/>
      <c r="F1" s="1"/>
      <c r="G1" s="1"/>
      <c r="H1" s="1"/>
      <c r="I1" s="1"/>
      <c r="J1" s="1"/>
      <c r="K1" s="1"/>
      <c r="L1" s="1"/>
    </row>
    <row r="2" spans="1:13" ht="25.5" customHeight="1" x14ac:dyDescent="0.2">
      <c r="B2" s="31"/>
      <c r="C2" s="105"/>
      <c r="D2" s="8"/>
      <c r="E2" s="8"/>
      <c r="L2" s="31" t="s">
        <v>142</v>
      </c>
    </row>
    <row r="3" spans="1:13" ht="15.75" customHeight="1" x14ac:dyDescent="0.2">
      <c r="A3" s="240" t="s">
        <v>18</v>
      </c>
      <c r="B3" s="241"/>
      <c r="C3" s="26"/>
      <c r="D3" s="14"/>
      <c r="E3" s="238" t="s">
        <v>20</v>
      </c>
      <c r="F3" s="238"/>
      <c r="G3" s="238"/>
      <c r="H3" s="238"/>
      <c r="I3" s="238"/>
      <c r="J3" s="238"/>
      <c r="K3" s="238"/>
      <c r="L3" s="239"/>
    </row>
    <row r="4" spans="1:13" ht="34.5" customHeight="1" x14ac:dyDescent="0.2">
      <c r="A4" s="242"/>
      <c r="B4" s="243"/>
      <c r="C4" s="27" t="s">
        <v>98</v>
      </c>
      <c r="D4" s="15" t="s">
        <v>19</v>
      </c>
      <c r="E4" s="235" t="s">
        <v>8</v>
      </c>
      <c r="F4" s="236"/>
      <c r="G4" s="237" t="s">
        <v>9</v>
      </c>
      <c r="H4" s="236"/>
      <c r="I4" s="237" t="s">
        <v>10</v>
      </c>
      <c r="J4" s="236"/>
      <c r="K4" s="237" t="s">
        <v>11</v>
      </c>
      <c r="L4" s="236"/>
    </row>
    <row r="5" spans="1:13" ht="15" customHeight="1" x14ac:dyDescent="0.2">
      <c r="A5" s="244"/>
      <c r="B5" s="245"/>
      <c r="C5" s="28"/>
      <c r="D5" s="16"/>
      <c r="E5" s="13" t="s">
        <v>12</v>
      </c>
      <c r="F5" s="25" t="s">
        <v>15</v>
      </c>
      <c r="G5" s="11" t="s">
        <v>12</v>
      </c>
      <c r="H5" s="25" t="s">
        <v>15</v>
      </c>
      <c r="I5" s="25" t="s">
        <v>12</v>
      </c>
      <c r="J5" s="12" t="s">
        <v>15</v>
      </c>
      <c r="K5" s="25" t="s">
        <v>12</v>
      </c>
      <c r="L5" s="24" t="s">
        <v>15</v>
      </c>
    </row>
    <row r="6" spans="1:13" ht="24" customHeight="1" x14ac:dyDescent="0.2">
      <c r="A6" s="7">
        <v>16</v>
      </c>
      <c r="B6" s="82"/>
      <c r="C6" s="194"/>
      <c r="D6" s="104"/>
      <c r="E6" s="34"/>
      <c r="F6" s="173">
        <f>IF(E6="",D6*AllocationRatios!$B$20,OandM2!D6*OandM2!E6)</f>
        <v>0</v>
      </c>
      <c r="G6" s="34"/>
      <c r="H6" s="173">
        <f>IF(G6="",D6*AllocationRatios!$D$20,OandM2!D6*OandM2!G6)</f>
        <v>0</v>
      </c>
      <c r="I6" s="34"/>
      <c r="J6" s="173">
        <f>IF(I6="",D6*AllocationRatios!$F$20,OandM2!I6*OandM2!D6)</f>
        <v>0</v>
      </c>
      <c r="K6" s="34"/>
      <c r="L6" s="173">
        <f>IF(K6="",D6*AllocationRatios!$H$20,OandM2!D6*OandM2!K6)</f>
        <v>0</v>
      </c>
      <c r="M6" s="174">
        <f>E6+G6+I6+K6</f>
        <v>0</v>
      </c>
    </row>
    <row r="7" spans="1:13" ht="24" customHeight="1" x14ac:dyDescent="0.2">
      <c r="A7" s="7">
        <v>17</v>
      </c>
      <c r="B7" s="82"/>
      <c r="C7" s="195"/>
      <c r="D7" s="104"/>
      <c r="E7" s="34"/>
      <c r="F7" s="173">
        <f>IF(E7="",D7*AllocationRatios!$B$20,OandM2!D7*OandM2!E7)</f>
        <v>0</v>
      </c>
      <c r="G7" s="34"/>
      <c r="H7" s="173">
        <f>IF(G7="",D7*AllocationRatios!$D$20,OandM2!D7*OandM2!G7)</f>
        <v>0</v>
      </c>
      <c r="I7" s="34"/>
      <c r="J7" s="173">
        <f>IF(I7="",D7*AllocationRatios!$F$20,OandM2!I7*OandM2!D7)</f>
        <v>0</v>
      </c>
      <c r="K7" s="34"/>
      <c r="L7" s="173">
        <f>IF(K7="",D7*AllocationRatios!$H$20,OandM2!D7*OandM2!K7)</f>
        <v>0</v>
      </c>
      <c r="M7" s="174">
        <f t="shared" ref="M7:M20" si="0">E7+G7+I7+K7</f>
        <v>0</v>
      </c>
    </row>
    <row r="8" spans="1:13" ht="24" customHeight="1" x14ac:dyDescent="0.2">
      <c r="A8" s="7">
        <v>18</v>
      </c>
      <c r="B8" s="82"/>
      <c r="C8" s="195"/>
      <c r="D8" s="104"/>
      <c r="E8" s="34"/>
      <c r="F8" s="173">
        <f>IF(E8="",D8*AllocationRatios!$B$20,OandM2!D8*OandM2!E8)</f>
        <v>0</v>
      </c>
      <c r="G8" s="34"/>
      <c r="H8" s="173">
        <f>IF(G8="",D8*AllocationRatios!$D$20,OandM2!D8*OandM2!G8)</f>
        <v>0</v>
      </c>
      <c r="I8" s="34"/>
      <c r="J8" s="173">
        <f>IF(I8="",D8*AllocationRatios!$F$20,OandM2!I8*OandM2!D8)</f>
        <v>0</v>
      </c>
      <c r="K8" s="34"/>
      <c r="L8" s="173">
        <f>IF(K8="",D8*AllocationRatios!$H$20,OandM2!D8*OandM2!K8)</f>
        <v>0</v>
      </c>
      <c r="M8" s="174">
        <f t="shared" si="0"/>
        <v>0</v>
      </c>
    </row>
    <row r="9" spans="1:13" ht="24" customHeight="1" x14ac:dyDescent="0.2">
      <c r="A9" s="7">
        <v>19</v>
      </c>
      <c r="B9" s="82"/>
      <c r="C9" s="195"/>
      <c r="D9" s="104"/>
      <c r="E9" s="34"/>
      <c r="F9" s="173">
        <f>IF(E9="",D9*AllocationRatios!$B$20,OandM2!D9*OandM2!E9)</f>
        <v>0</v>
      </c>
      <c r="G9" s="34"/>
      <c r="H9" s="173">
        <f>IF(G9="",D9*AllocationRatios!$D$20,OandM2!D9*OandM2!G9)</f>
        <v>0</v>
      </c>
      <c r="I9" s="34"/>
      <c r="J9" s="173">
        <f>IF(I9="",D9*AllocationRatios!$F$20,OandM2!I9*OandM2!D9)</f>
        <v>0</v>
      </c>
      <c r="K9" s="34"/>
      <c r="L9" s="173">
        <f>IF(K9="",D9*AllocationRatios!$H$20,OandM2!D9*OandM2!K9)</f>
        <v>0</v>
      </c>
      <c r="M9" s="174">
        <f t="shared" si="0"/>
        <v>0</v>
      </c>
    </row>
    <row r="10" spans="1:13" ht="24" customHeight="1" x14ac:dyDescent="0.2">
      <c r="A10" s="7">
        <v>20</v>
      </c>
      <c r="B10" s="82"/>
      <c r="C10" s="195"/>
      <c r="D10" s="104"/>
      <c r="E10" s="34"/>
      <c r="F10" s="173">
        <f>IF(E10="",D10*AllocationRatios!$B$20,OandM2!D10*OandM2!E10)</f>
        <v>0</v>
      </c>
      <c r="G10" s="34"/>
      <c r="H10" s="173">
        <f>IF(G10="",D10*AllocationRatios!$D$20,OandM2!D10*OandM2!G10)</f>
        <v>0</v>
      </c>
      <c r="I10" s="34"/>
      <c r="J10" s="173">
        <f>IF(I10="",D10*AllocationRatios!$F$20,OandM2!I10*OandM2!D10)</f>
        <v>0</v>
      </c>
      <c r="K10" s="34"/>
      <c r="L10" s="173">
        <f>IF(K10="",D10*AllocationRatios!$H$20,OandM2!D10*OandM2!K10)</f>
        <v>0</v>
      </c>
      <c r="M10" s="174">
        <f t="shared" si="0"/>
        <v>0</v>
      </c>
    </row>
    <row r="11" spans="1:13" ht="24" customHeight="1" x14ac:dyDescent="0.2">
      <c r="A11" s="7">
        <v>21</v>
      </c>
      <c r="B11" s="82"/>
      <c r="C11" s="195"/>
      <c r="D11" s="104"/>
      <c r="E11" s="34"/>
      <c r="F11" s="173">
        <f>IF(E11="",D11*AllocationRatios!$B$20,OandM2!D11*OandM2!E11)</f>
        <v>0</v>
      </c>
      <c r="G11" s="34"/>
      <c r="H11" s="173">
        <f>IF(G11="",D11*AllocationRatios!$D$20,OandM2!D11*OandM2!G11)</f>
        <v>0</v>
      </c>
      <c r="I11" s="34"/>
      <c r="J11" s="173">
        <f>IF(I11="",D11*AllocationRatios!$F$20,OandM2!I11*OandM2!D11)</f>
        <v>0</v>
      </c>
      <c r="K11" s="34"/>
      <c r="L11" s="173">
        <f>IF(K11="",D11*AllocationRatios!$H$20,OandM2!D11*OandM2!K11)</f>
        <v>0</v>
      </c>
      <c r="M11" s="174">
        <f t="shared" si="0"/>
        <v>0</v>
      </c>
    </row>
    <row r="12" spans="1:13" ht="24" customHeight="1" x14ac:dyDescent="0.2">
      <c r="A12" s="7">
        <v>22</v>
      </c>
      <c r="B12" s="82"/>
      <c r="C12" s="195"/>
      <c r="D12" s="104"/>
      <c r="E12" s="34"/>
      <c r="F12" s="173">
        <f>IF(E12="",D12*AllocationRatios!$B$20,OandM2!D12*OandM2!E12)</f>
        <v>0</v>
      </c>
      <c r="G12" s="34"/>
      <c r="H12" s="173">
        <f>IF(G12="",D12*AllocationRatios!$D$20,OandM2!D12*OandM2!G12)</f>
        <v>0</v>
      </c>
      <c r="I12" s="34"/>
      <c r="J12" s="173">
        <f>IF(I12="",D12*AllocationRatios!$F$20,OandM2!I12*OandM2!D12)</f>
        <v>0</v>
      </c>
      <c r="K12" s="34"/>
      <c r="L12" s="173">
        <f>IF(K12="",D12*AllocationRatios!$H$20,OandM2!D12*OandM2!K12)</f>
        <v>0</v>
      </c>
      <c r="M12" s="174">
        <f t="shared" si="0"/>
        <v>0</v>
      </c>
    </row>
    <row r="13" spans="1:13" ht="24" customHeight="1" x14ac:dyDescent="0.2">
      <c r="A13" s="7">
        <v>23</v>
      </c>
      <c r="B13" s="82"/>
      <c r="C13" s="195"/>
      <c r="D13" s="104"/>
      <c r="E13" s="34"/>
      <c r="F13" s="173">
        <f>IF(E13="",D13*AllocationRatios!$B$20,OandM2!D13*OandM2!E13)</f>
        <v>0</v>
      </c>
      <c r="G13" s="34"/>
      <c r="H13" s="173">
        <f>IF(G13="",D13*AllocationRatios!$D$20,OandM2!D13*OandM2!G13)</f>
        <v>0</v>
      </c>
      <c r="I13" s="34"/>
      <c r="J13" s="173">
        <f>IF(I13="",D13*AllocationRatios!$F$20,OandM2!I13*OandM2!D13)</f>
        <v>0</v>
      </c>
      <c r="K13" s="34"/>
      <c r="L13" s="173">
        <f>IF(K13="",D13*AllocationRatios!$H$20,OandM2!D13*OandM2!K13)</f>
        <v>0</v>
      </c>
      <c r="M13" s="174">
        <f t="shared" si="0"/>
        <v>0</v>
      </c>
    </row>
    <row r="14" spans="1:13" ht="24" customHeight="1" x14ac:dyDescent="0.2">
      <c r="A14" s="7">
        <v>24</v>
      </c>
      <c r="B14" s="82"/>
      <c r="C14" s="195"/>
      <c r="D14" s="104"/>
      <c r="E14" s="34"/>
      <c r="F14" s="173">
        <f>IF(E14="",D14*AllocationRatios!$B$20,OandM2!D14*OandM2!E14)</f>
        <v>0</v>
      </c>
      <c r="G14" s="34"/>
      <c r="H14" s="173">
        <f>IF(G14="",D14*AllocationRatios!$D$20,OandM2!D14*OandM2!G14)</f>
        <v>0</v>
      </c>
      <c r="I14" s="34"/>
      <c r="J14" s="173">
        <f>IF(I14="",D14*AllocationRatios!$F$20,OandM2!I14*OandM2!D14)</f>
        <v>0</v>
      </c>
      <c r="K14" s="34"/>
      <c r="L14" s="173">
        <f>IF(K14="",D14*AllocationRatios!$H$20,OandM2!D14*OandM2!K14)</f>
        <v>0</v>
      </c>
      <c r="M14" s="174">
        <f t="shared" si="0"/>
        <v>0</v>
      </c>
    </row>
    <row r="15" spans="1:13" ht="24" customHeight="1" x14ac:dyDescent="0.2">
      <c r="A15" s="7">
        <v>25</v>
      </c>
      <c r="B15" s="82"/>
      <c r="C15" s="195"/>
      <c r="D15" s="104"/>
      <c r="E15" s="34"/>
      <c r="F15" s="173">
        <f>IF(E15="",D15*AllocationRatios!$B$20,OandM2!D15*OandM2!E15)</f>
        <v>0</v>
      </c>
      <c r="G15" s="34"/>
      <c r="H15" s="173">
        <f>IF(G15="",D15*AllocationRatios!$D$20,OandM2!D15*OandM2!G15)</f>
        <v>0</v>
      </c>
      <c r="I15" s="34"/>
      <c r="J15" s="173">
        <f>IF(I15="",D15*AllocationRatios!$F$20,OandM2!I15*OandM2!D15)</f>
        <v>0</v>
      </c>
      <c r="K15" s="34"/>
      <c r="L15" s="173">
        <f>IF(K15="",D15*AllocationRatios!$H$20,OandM2!D15*OandM2!K15)</f>
        <v>0</v>
      </c>
      <c r="M15" s="174">
        <f t="shared" si="0"/>
        <v>0</v>
      </c>
    </row>
    <row r="16" spans="1:13" ht="24" customHeight="1" x14ac:dyDescent="0.2">
      <c r="A16" s="7">
        <v>26</v>
      </c>
      <c r="B16" s="82"/>
      <c r="C16" s="195"/>
      <c r="D16" s="104"/>
      <c r="E16" s="34"/>
      <c r="F16" s="173">
        <f>IF(E16="",D16*AllocationRatios!$B$20,OandM2!D16*OandM2!E16)</f>
        <v>0</v>
      </c>
      <c r="G16" s="34"/>
      <c r="H16" s="173">
        <f>IF(G16="",D16*AllocationRatios!$D$20,OandM2!D16*OandM2!G16)</f>
        <v>0</v>
      </c>
      <c r="I16" s="34"/>
      <c r="J16" s="173">
        <f>IF(I16="",D16*AllocationRatios!$F$20,OandM2!I16*OandM2!D16)</f>
        <v>0</v>
      </c>
      <c r="K16" s="34"/>
      <c r="L16" s="173">
        <f>IF(K16="",D16*AllocationRatios!$H$20,OandM2!D16*OandM2!K16)</f>
        <v>0</v>
      </c>
      <c r="M16" s="174">
        <f t="shared" si="0"/>
        <v>0</v>
      </c>
    </row>
    <row r="17" spans="1:13" ht="24" customHeight="1" x14ac:dyDescent="0.2">
      <c r="A17" s="7">
        <v>27</v>
      </c>
      <c r="B17" s="82"/>
      <c r="C17" s="195"/>
      <c r="D17" s="104"/>
      <c r="E17" s="34"/>
      <c r="F17" s="173">
        <f>IF(E17="",D17*AllocationRatios!$B$20,OandM2!D17*OandM2!E17)</f>
        <v>0</v>
      </c>
      <c r="G17" s="34"/>
      <c r="H17" s="173">
        <f>IF(G17="",D17*AllocationRatios!$D$20,OandM2!D17*OandM2!G17)</f>
        <v>0</v>
      </c>
      <c r="I17" s="34"/>
      <c r="J17" s="173">
        <f>IF(I17="",D17*AllocationRatios!$F$20,OandM2!I17*OandM2!D17)</f>
        <v>0</v>
      </c>
      <c r="K17" s="34"/>
      <c r="L17" s="173">
        <f>IF(K17="",D17*AllocationRatios!$H$20,OandM2!D17*OandM2!K17)</f>
        <v>0</v>
      </c>
      <c r="M17" s="174">
        <f t="shared" si="0"/>
        <v>0</v>
      </c>
    </row>
    <row r="18" spans="1:13" ht="24" customHeight="1" x14ac:dyDescent="0.2">
      <c r="A18" s="7">
        <v>28</v>
      </c>
      <c r="B18" s="82"/>
      <c r="C18" s="195"/>
      <c r="D18" s="104"/>
      <c r="E18" s="34"/>
      <c r="F18" s="173">
        <f>IF(E18="",D18*AllocationRatios!$B$20,OandM2!D18*OandM2!E18)</f>
        <v>0</v>
      </c>
      <c r="G18" s="34"/>
      <c r="H18" s="173">
        <f>IF(G18="",D18*AllocationRatios!$D$20,OandM2!D18*OandM2!G18)</f>
        <v>0</v>
      </c>
      <c r="I18" s="34"/>
      <c r="J18" s="173">
        <f>IF(I18="",D18*AllocationRatios!$F$20,OandM2!I18*OandM2!D18)</f>
        <v>0</v>
      </c>
      <c r="K18" s="34"/>
      <c r="L18" s="173">
        <f>IF(K18="",D18*AllocationRatios!$H$20,OandM2!D18*OandM2!K18)</f>
        <v>0</v>
      </c>
      <c r="M18" s="174">
        <f t="shared" si="0"/>
        <v>0</v>
      </c>
    </row>
    <row r="19" spans="1:13" ht="24" customHeight="1" x14ac:dyDescent="0.2">
      <c r="A19" s="7">
        <v>29</v>
      </c>
      <c r="B19" s="82"/>
      <c r="C19" s="195"/>
      <c r="D19" s="104"/>
      <c r="E19" s="34"/>
      <c r="F19" s="173">
        <f>IF(E19="",D19*AllocationRatios!$B$20,OandM2!D19*OandM2!E19)</f>
        <v>0</v>
      </c>
      <c r="G19" s="34"/>
      <c r="H19" s="173">
        <f>IF(G19="",D19*AllocationRatios!$D$20,OandM2!D19*OandM2!G19)</f>
        <v>0</v>
      </c>
      <c r="I19" s="34"/>
      <c r="J19" s="173">
        <f>IF(I19="",D19*AllocationRatios!$F$20,OandM2!I19*OandM2!D19)</f>
        <v>0</v>
      </c>
      <c r="K19" s="34"/>
      <c r="L19" s="173">
        <f>IF(K19="",D19*AllocationRatios!$H$20,OandM2!D19*OandM2!K19)</f>
        <v>0</v>
      </c>
      <c r="M19" s="174">
        <f t="shared" si="0"/>
        <v>0</v>
      </c>
    </row>
    <row r="20" spans="1:13" ht="24" customHeight="1" x14ac:dyDescent="0.2">
      <c r="A20" s="7">
        <v>30</v>
      </c>
      <c r="B20" s="82"/>
      <c r="C20" s="195"/>
      <c r="D20" s="104"/>
      <c r="E20" s="34"/>
      <c r="F20" s="173">
        <f>IF(E20="",D20*AllocationRatios!$B$20,OandM2!D20*OandM2!E20)</f>
        <v>0</v>
      </c>
      <c r="G20" s="34"/>
      <c r="H20" s="173">
        <f>IF(G20="",D20*AllocationRatios!$D$20,OandM2!D20*OandM2!G20)</f>
        <v>0</v>
      </c>
      <c r="I20" s="34"/>
      <c r="J20" s="173">
        <f>IF(I20="",D20*AllocationRatios!$F$20,OandM2!I20*OandM2!D20)</f>
        <v>0</v>
      </c>
      <c r="K20" s="34"/>
      <c r="L20" s="173">
        <f>IF(K20="",D20*AllocationRatios!$H$20,OandM2!D20*OandM2!K20)</f>
        <v>0</v>
      </c>
      <c r="M20" s="174">
        <f t="shared" si="0"/>
        <v>0</v>
      </c>
    </row>
    <row r="21" spans="1:13" ht="24" customHeight="1" x14ac:dyDescent="0.2">
      <c r="A21" s="21"/>
      <c r="B21" s="22" t="s">
        <v>16</v>
      </c>
      <c r="C21" s="22"/>
      <c r="D21" s="179">
        <f>OandM!D21+SUM(D6:D20)</f>
        <v>0</v>
      </c>
      <c r="E21" s="197" t="e">
        <f>(F21/D21)</f>
        <v>#DIV/0!</v>
      </c>
      <c r="F21" s="179">
        <f>OandM!F21+SUM(F6:F20)</f>
        <v>0</v>
      </c>
      <c r="G21" s="197" t="e">
        <f>H21/D21</f>
        <v>#DIV/0!</v>
      </c>
      <c r="H21" s="179">
        <f>OandM!H21+SUM(H6:H20)</f>
        <v>0</v>
      </c>
      <c r="I21" s="197" t="e">
        <f>J21/D21</f>
        <v>#DIV/0!</v>
      </c>
      <c r="J21" s="179">
        <f>OandM!J21+SUM(J6:J20)</f>
        <v>0</v>
      </c>
      <c r="K21" s="198" t="e">
        <f>L21/D21</f>
        <v>#DIV/0!</v>
      </c>
      <c r="L21" s="179">
        <f>OandM!L21+SUM(L6:L20)</f>
        <v>0</v>
      </c>
    </row>
  </sheetData>
  <mergeCells count="6">
    <mergeCell ref="A3:B5"/>
    <mergeCell ref="E3:L3"/>
    <mergeCell ref="E4:F4"/>
    <mergeCell ref="G4:H4"/>
    <mergeCell ref="I4:J4"/>
    <mergeCell ref="K4:L4"/>
  </mergeCells>
  <pageMargins left="0.7" right="0.7" top="0.75" bottom="0.75" header="0.3" footer="0.3"/>
  <pageSetup paperSize="3" orientation="landscape" r:id="rId1"/>
  <headerFooter scaleWithDoc="0">
    <oddHeader>&amp;C&amp;14Solid Waste Dept. FCA Study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3"/>
  <sheetViews>
    <sheetView view="pageLayout" zoomScale="90" zoomScaleNormal="100" zoomScalePageLayoutView="90" workbookViewId="0">
      <selection activeCell="E25" sqref="E25"/>
    </sheetView>
  </sheetViews>
  <sheetFormatPr baseColWidth="10" defaultColWidth="8.83203125" defaultRowHeight="15" x14ac:dyDescent="0.2"/>
  <cols>
    <col min="1" max="1" width="4.5" customWidth="1"/>
    <col min="2" max="2" width="35.6640625" customWidth="1"/>
    <col min="3" max="3" width="18.6640625" customWidth="1"/>
    <col min="4" max="4" width="14.6640625" customWidth="1"/>
    <col min="5" max="5" width="16.6640625" customWidth="1"/>
    <col min="6" max="6" width="16" customWidth="1"/>
    <col min="7" max="8" width="18.6640625" customWidth="1"/>
  </cols>
  <sheetData>
    <row r="1" spans="1:8" ht="24.75" customHeight="1" x14ac:dyDescent="0.25">
      <c r="A1" s="10" t="s">
        <v>207</v>
      </c>
      <c r="B1" s="32"/>
      <c r="C1" s="10"/>
      <c r="D1" s="10"/>
      <c r="E1" s="1"/>
      <c r="F1" s="1"/>
      <c r="G1" s="1"/>
      <c r="H1" s="1"/>
    </row>
    <row r="2" spans="1:8" ht="28" customHeight="1" thickBot="1" x14ac:dyDescent="0.25">
      <c r="B2" s="33"/>
      <c r="C2" s="36"/>
      <c r="D2" s="36"/>
      <c r="E2" s="9"/>
      <c r="F2" s="9"/>
      <c r="H2" s="31" t="s">
        <v>21</v>
      </c>
    </row>
    <row r="3" spans="1:8" ht="41.25" customHeight="1" x14ac:dyDescent="0.2">
      <c r="A3" s="4"/>
      <c r="B3" s="5" t="s">
        <v>22</v>
      </c>
      <c r="C3" s="5" t="s">
        <v>92</v>
      </c>
      <c r="D3" s="5" t="s">
        <v>91</v>
      </c>
      <c r="E3" s="5" t="s">
        <v>23</v>
      </c>
      <c r="F3" s="5" t="s">
        <v>119</v>
      </c>
      <c r="G3" s="5" t="s">
        <v>100</v>
      </c>
      <c r="H3" s="6" t="s">
        <v>146</v>
      </c>
    </row>
    <row r="4" spans="1:8" ht="24" customHeight="1" x14ac:dyDescent="0.2">
      <c r="A4" s="7">
        <v>1</v>
      </c>
      <c r="B4" s="98"/>
      <c r="C4" s="82"/>
      <c r="D4" s="100"/>
      <c r="E4" s="99"/>
      <c r="F4" s="125"/>
      <c r="G4" s="100"/>
      <c r="H4" s="178">
        <f t="shared" ref="H4:H7" ca="1" si="0">IF(G4=0,0,IF(YEAR(TODAY())-D4&gt;G4,0,F4*E4/G4))</f>
        <v>0</v>
      </c>
    </row>
    <row r="5" spans="1:8" ht="24" customHeight="1" x14ac:dyDescent="0.2">
      <c r="A5" s="7">
        <v>2</v>
      </c>
      <c r="B5" s="98"/>
      <c r="C5" s="82"/>
      <c r="D5" s="100"/>
      <c r="E5" s="99"/>
      <c r="F5" s="125"/>
      <c r="G5" s="100"/>
      <c r="H5" s="178">
        <f t="shared" ca="1" si="0"/>
        <v>0</v>
      </c>
    </row>
    <row r="6" spans="1:8" ht="24" customHeight="1" x14ac:dyDescent="0.2">
      <c r="A6" s="7">
        <v>3</v>
      </c>
      <c r="B6" s="98"/>
      <c r="C6" s="82"/>
      <c r="D6" s="100"/>
      <c r="E6" s="99"/>
      <c r="F6" s="125"/>
      <c r="G6" s="100"/>
      <c r="H6" s="178">
        <f t="shared" ca="1" si="0"/>
        <v>0</v>
      </c>
    </row>
    <row r="7" spans="1:8" ht="24" customHeight="1" x14ac:dyDescent="0.2">
      <c r="A7" s="7">
        <v>4</v>
      </c>
      <c r="B7" s="98"/>
      <c r="C7" s="82"/>
      <c r="D7" s="100"/>
      <c r="E7" s="99"/>
      <c r="F7" s="125"/>
      <c r="G7" s="100"/>
      <c r="H7" s="178">
        <f t="shared" ca="1" si="0"/>
        <v>0</v>
      </c>
    </row>
    <row r="8" spans="1:8" ht="25.25" customHeight="1" x14ac:dyDescent="0.2">
      <c r="A8" s="7">
        <v>5</v>
      </c>
      <c r="B8" s="98"/>
      <c r="C8" s="82"/>
      <c r="D8" s="100"/>
      <c r="E8" s="99"/>
      <c r="F8" s="125"/>
      <c r="G8" s="100"/>
      <c r="H8" s="178">
        <f ca="1">IF(G8=0,0,IF(YEAR(TODAY())-D8&gt;G8,0,F8*E8/G8))</f>
        <v>0</v>
      </c>
    </row>
    <row r="9" spans="1:8" ht="24" customHeight="1" x14ac:dyDescent="0.2">
      <c r="A9" s="7">
        <v>6</v>
      </c>
      <c r="B9" s="98"/>
      <c r="C9" s="82"/>
      <c r="D9" s="100"/>
      <c r="E9" s="99"/>
      <c r="F9" s="125"/>
      <c r="G9" s="100"/>
      <c r="H9" s="178">
        <f t="shared" ref="H9:H18" ca="1" si="1">IF(G9=0,0,IF(YEAR(TODAY())-D9&gt;G9,0,F9*E9/G9))</f>
        <v>0</v>
      </c>
    </row>
    <row r="10" spans="1:8" ht="24" customHeight="1" x14ac:dyDescent="0.2">
      <c r="A10" s="7">
        <v>7</v>
      </c>
      <c r="B10" s="98"/>
      <c r="C10" s="82"/>
      <c r="D10" s="100"/>
      <c r="E10" s="99"/>
      <c r="F10" s="125"/>
      <c r="G10" s="100"/>
      <c r="H10" s="178">
        <f t="shared" ca="1" si="1"/>
        <v>0</v>
      </c>
    </row>
    <row r="11" spans="1:8" ht="24" customHeight="1" x14ac:dyDescent="0.2">
      <c r="A11" s="7">
        <v>8</v>
      </c>
      <c r="B11" s="98"/>
      <c r="C11" s="82"/>
      <c r="D11" s="130"/>
      <c r="E11" s="99"/>
      <c r="F11" s="125"/>
      <c r="G11" s="100"/>
      <c r="H11" s="178">
        <f t="shared" ca="1" si="1"/>
        <v>0</v>
      </c>
    </row>
    <row r="12" spans="1:8" ht="24" customHeight="1" x14ac:dyDescent="0.2">
      <c r="A12" s="7">
        <v>9</v>
      </c>
      <c r="B12" s="98"/>
      <c r="C12" s="82"/>
      <c r="D12" s="100"/>
      <c r="E12" s="99"/>
      <c r="F12" s="125"/>
      <c r="G12" s="100"/>
      <c r="H12" s="178">
        <f t="shared" ca="1" si="1"/>
        <v>0</v>
      </c>
    </row>
    <row r="13" spans="1:8" ht="24" customHeight="1" x14ac:dyDescent="0.2">
      <c r="A13" s="7">
        <v>10</v>
      </c>
      <c r="B13" s="98"/>
      <c r="C13" s="82"/>
      <c r="D13" s="100"/>
      <c r="E13" s="99"/>
      <c r="F13" s="125"/>
      <c r="G13" s="100"/>
      <c r="H13" s="178">
        <f t="shared" ca="1" si="1"/>
        <v>0</v>
      </c>
    </row>
    <row r="14" spans="1:8" ht="24" customHeight="1" x14ac:dyDescent="0.2">
      <c r="A14" s="7">
        <v>11</v>
      </c>
      <c r="B14" s="98"/>
      <c r="C14" s="82"/>
      <c r="D14" s="100"/>
      <c r="E14" s="99"/>
      <c r="F14" s="125"/>
      <c r="G14" s="100"/>
      <c r="H14" s="178">
        <f t="shared" ca="1" si="1"/>
        <v>0</v>
      </c>
    </row>
    <row r="15" spans="1:8" ht="24" customHeight="1" x14ac:dyDescent="0.2">
      <c r="A15" s="7">
        <v>12</v>
      </c>
      <c r="B15" s="98"/>
      <c r="C15" s="82"/>
      <c r="D15" s="100"/>
      <c r="E15" s="99"/>
      <c r="F15" s="125"/>
      <c r="G15" s="100"/>
      <c r="H15" s="178">
        <f t="shared" ca="1" si="1"/>
        <v>0</v>
      </c>
    </row>
    <row r="16" spans="1:8" ht="24" customHeight="1" x14ac:dyDescent="0.2">
      <c r="A16" s="7">
        <v>13</v>
      </c>
      <c r="B16" s="98"/>
      <c r="C16" s="82"/>
      <c r="D16" s="100"/>
      <c r="E16" s="99"/>
      <c r="F16" s="125"/>
      <c r="G16" s="100"/>
      <c r="H16" s="178">
        <f t="shared" ca="1" si="1"/>
        <v>0</v>
      </c>
    </row>
    <row r="17" spans="1:8" ht="24" customHeight="1" x14ac:dyDescent="0.2">
      <c r="A17" s="7">
        <v>14</v>
      </c>
      <c r="B17" s="98"/>
      <c r="C17" s="82"/>
      <c r="D17" s="100"/>
      <c r="E17" s="99"/>
      <c r="F17" s="125"/>
      <c r="G17" s="100"/>
      <c r="H17" s="178">
        <f t="shared" ca="1" si="1"/>
        <v>0</v>
      </c>
    </row>
    <row r="18" spans="1:8" ht="24" customHeight="1" x14ac:dyDescent="0.2">
      <c r="A18" s="7">
        <v>15</v>
      </c>
      <c r="B18" s="98"/>
      <c r="C18" s="82"/>
      <c r="D18" s="100"/>
      <c r="E18" s="99"/>
      <c r="F18" s="125"/>
      <c r="G18" s="100"/>
      <c r="H18" s="178">
        <f t="shared" ca="1" si="1"/>
        <v>0</v>
      </c>
    </row>
    <row r="19" spans="1:8" ht="24" customHeight="1" x14ac:dyDescent="0.2">
      <c r="A19" t="s">
        <v>120</v>
      </c>
      <c r="G19" s="102" t="s">
        <v>145</v>
      </c>
      <c r="H19" s="170">
        <f ca="1">SUM(H4:H18)</f>
        <v>0</v>
      </c>
    </row>
    <row r="23" spans="1:8" x14ac:dyDescent="0.2">
      <c r="B23" s="131"/>
    </row>
  </sheetData>
  <pageMargins left="0.7" right="0.7" top="0.75" bottom="0.75" header="0.3" footer="0.3"/>
  <pageSetup scale="85" orientation="landscape" horizontalDpi="300" verticalDpi="300" r:id="rId1"/>
  <headerFooter scaleWithDoc="0">
    <oddHeader>&amp;C&amp;14Solid Waste Dept. FCA Study</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1"/>
  <sheetViews>
    <sheetView view="pageLayout" zoomScale="90" zoomScaleNormal="100" zoomScalePageLayoutView="90" workbookViewId="0">
      <selection activeCell="E3" sqref="E3:L3"/>
    </sheetView>
  </sheetViews>
  <sheetFormatPr baseColWidth="10" defaultColWidth="8.83203125" defaultRowHeight="15" x14ac:dyDescent="0.2"/>
  <cols>
    <col min="1" max="1" width="4.5" customWidth="1"/>
    <col min="2" max="2" width="29.83203125" customWidth="1"/>
    <col min="3" max="3" width="13.33203125" bestFit="1" customWidth="1"/>
    <col min="4" max="4" width="15.5" customWidth="1"/>
    <col min="5" max="5" width="6.6640625" customWidth="1"/>
    <col min="6" max="6" width="14.6640625" customWidth="1"/>
    <col min="7" max="7" width="6.6640625" customWidth="1"/>
    <col min="8" max="8" width="14.6640625" customWidth="1"/>
    <col min="9" max="9" width="6.6640625" customWidth="1"/>
    <col min="10" max="10" width="14.6640625" customWidth="1"/>
    <col min="11" max="11" width="6.6640625" customWidth="1"/>
    <col min="12" max="12" width="14.5" customWidth="1"/>
    <col min="13" max="13" width="5.5" bestFit="1" customWidth="1"/>
  </cols>
  <sheetData>
    <row r="1" spans="1:13" ht="24.75" customHeight="1" x14ac:dyDescent="0.25">
      <c r="A1" s="32" t="s">
        <v>207</v>
      </c>
      <c r="B1" s="10"/>
      <c r="C1" s="10"/>
      <c r="D1" s="10"/>
      <c r="E1" s="10"/>
      <c r="F1" s="1"/>
      <c r="G1" s="1"/>
      <c r="H1" s="1"/>
      <c r="I1" s="1"/>
      <c r="J1" s="1"/>
      <c r="K1" s="1"/>
      <c r="L1" s="1"/>
    </row>
    <row r="2" spans="1:13" ht="28" customHeight="1" x14ac:dyDescent="0.2">
      <c r="B2" s="31"/>
      <c r="C2" s="35"/>
      <c r="D2" s="8"/>
      <c r="E2" s="8"/>
      <c r="L2" s="31" t="s">
        <v>24</v>
      </c>
    </row>
    <row r="3" spans="1:13" ht="15.75" customHeight="1" x14ac:dyDescent="0.2">
      <c r="A3" s="240" t="s">
        <v>22</v>
      </c>
      <c r="B3" s="241"/>
      <c r="C3" s="26"/>
      <c r="D3" s="249" t="s">
        <v>94</v>
      </c>
      <c r="E3" s="238" t="s">
        <v>67</v>
      </c>
      <c r="F3" s="238"/>
      <c r="G3" s="238"/>
      <c r="H3" s="238"/>
      <c r="I3" s="238"/>
      <c r="J3" s="238"/>
      <c r="K3" s="238"/>
      <c r="L3" s="239"/>
    </row>
    <row r="4" spans="1:13" ht="34.5" customHeight="1" x14ac:dyDescent="0.2">
      <c r="A4" s="242"/>
      <c r="B4" s="243"/>
      <c r="C4" s="27" t="s">
        <v>95</v>
      </c>
      <c r="D4" s="250"/>
      <c r="E4" s="235" t="s">
        <v>8</v>
      </c>
      <c r="F4" s="236"/>
      <c r="G4" s="237" t="s">
        <v>9</v>
      </c>
      <c r="H4" s="236"/>
      <c r="I4" s="237" t="s">
        <v>10</v>
      </c>
      <c r="J4" s="236"/>
      <c r="K4" s="237" t="s">
        <v>11</v>
      </c>
      <c r="L4" s="236"/>
    </row>
    <row r="5" spans="1:13" ht="15" customHeight="1" x14ac:dyDescent="0.2">
      <c r="A5" s="244"/>
      <c r="B5" s="245"/>
      <c r="C5" s="28"/>
      <c r="D5" s="251"/>
      <c r="E5" s="13" t="s">
        <v>12</v>
      </c>
      <c r="F5" s="25" t="s">
        <v>15</v>
      </c>
      <c r="G5" s="11" t="s">
        <v>12</v>
      </c>
      <c r="H5" s="25" t="s">
        <v>15</v>
      </c>
      <c r="I5" s="25" t="s">
        <v>12</v>
      </c>
      <c r="J5" s="12" t="s">
        <v>15</v>
      </c>
      <c r="K5" s="25" t="s">
        <v>12</v>
      </c>
      <c r="L5" s="24" t="s">
        <v>15</v>
      </c>
    </row>
    <row r="6" spans="1:13" ht="24" customHeight="1" x14ac:dyDescent="0.2">
      <c r="A6" s="7">
        <v>1</v>
      </c>
      <c r="B6" s="175" t="str">
        <f>IF(ISBLANK(Depreciation1!B4),"     ----",Depreciation1!B4)</f>
        <v xml:space="preserve">     ----</v>
      </c>
      <c r="C6" s="175" t="str">
        <f>IF(ISBLANK(Depreciation1!C4),"  ---",Depreciation1!C4)</f>
        <v xml:space="preserve">  ---</v>
      </c>
      <c r="D6" s="173">
        <f ca="1">Depreciation1!H4</f>
        <v>0</v>
      </c>
      <c r="E6" s="34"/>
      <c r="F6" s="173">
        <f ca="1">IF(E6="",D6*AllocationRatios!$B$20,Depreciation2!D6*Depreciation2!E6)</f>
        <v>0</v>
      </c>
      <c r="G6" s="34"/>
      <c r="H6" s="173">
        <f ca="1">IF(G6="",D6*AllocationRatios!$D$20,Depreciation2!G6*Depreciation2!D6)</f>
        <v>0</v>
      </c>
      <c r="I6" s="34"/>
      <c r="J6" s="173">
        <f ca="1">IF(I6="",D6*AllocationRatios!$F$20,Depreciation2!I6*Depreciation2!D6)</f>
        <v>0</v>
      </c>
      <c r="K6" s="34"/>
      <c r="L6" s="173">
        <f ca="1">IF(K6="",D6*AllocationRatios!$H$20,Depreciation2!K6*Depreciation2!D6)</f>
        <v>0</v>
      </c>
      <c r="M6" s="174">
        <f>E6+G6+I6+K6</f>
        <v>0</v>
      </c>
    </row>
    <row r="7" spans="1:13" ht="24" customHeight="1" x14ac:dyDescent="0.2">
      <c r="A7" s="7">
        <v>2</v>
      </c>
      <c r="B7" s="175" t="str">
        <f>IF(ISBLANK(Depreciation1!B5),"     ----",Depreciation1!B5)</f>
        <v xml:space="preserve">     ----</v>
      </c>
      <c r="C7" s="175" t="str">
        <f>IF(ISBLANK(Depreciation1!C5),"  ---",Depreciation1!C5)</f>
        <v xml:space="preserve">  ---</v>
      </c>
      <c r="D7" s="173">
        <f ca="1">Depreciation1!H5</f>
        <v>0</v>
      </c>
      <c r="E7" s="34"/>
      <c r="F7" s="173">
        <f ca="1">IF(E7="",D7*AllocationRatios!$B$20,Depreciation2!D7*Depreciation2!E7)</f>
        <v>0</v>
      </c>
      <c r="G7" s="34"/>
      <c r="H7" s="173">
        <f ca="1">IF(G7="",D7*AllocationRatios!$D$20,Depreciation2!G7*Depreciation2!D7)</f>
        <v>0</v>
      </c>
      <c r="I7" s="34"/>
      <c r="J7" s="173">
        <f ca="1">IF(I7="",D7*AllocationRatios!$F$20,Depreciation2!I7*Depreciation2!D7)</f>
        <v>0</v>
      </c>
      <c r="K7" s="34"/>
      <c r="L7" s="173">
        <f ca="1">IF(K7="",D7*AllocationRatios!$H$20,Depreciation2!K7*Depreciation2!D7)</f>
        <v>0</v>
      </c>
      <c r="M7" s="174">
        <f t="shared" ref="M7:M20" si="0">E7+G7+I7+K7</f>
        <v>0</v>
      </c>
    </row>
    <row r="8" spans="1:13" ht="24" customHeight="1" x14ac:dyDescent="0.2">
      <c r="A8" s="7">
        <v>3</v>
      </c>
      <c r="B8" s="175" t="str">
        <f>IF(ISBLANK(Depreciation1!B6),"     ----",Depreciation1!B6)</f>
        <v xml:space="preserve">     ----</v>
      </c>
      <c r="C8" s="175" t="str">
        <f>IF(ISBLANK(Depreciation1!C6),"  ---",Depreciation1!C6)</f>
        <v xml:space="preserve">  ---</v>
      </c>
      <c r="D8" s="173">
        <f ca="1">Depreciation1!H6</f>
        <v>0</v>
      </c>
      <c r="E8" s="34"/>
      <c r="F8" s="173">
        <f ca="1">IF(E8="",D8*AllocationRatios!$B$20,Depreciation2!D8*Depreciation2!E8)</f>
        <v>0</v>
      </c>
      <c r="G8" s="34"/>
      <c r="H8" s="173">
        <f ca="1">IF(G8="",D8*AllocationRatios!$D$20,Depreciation2!G8*Depreciation2!D8)</f>
        <v>0</v>
      </c>
      <c r="I8" s="34"/>
      <c r="J8" s="173">
        <f ca="1">IF(I8="",D8*AllocationRatios!$F$20,Depreciation2!I8*Depreciation2!D8)</f>
        <v>0</v>
      </c>
      <c r="K8" s="34"/>
      <c r="L8" s="173">
        <f ca="1">IF(K8="",D8*AllocationRatios!$H$20,Depreciation2!K8*Depreciation2!D8)</f>
        <v>0</v>
      </c>
      <c r="M8" s="174">
        <f t="shared" si="0"/>
        <v>0</v>
      </c>
    </row>
    <row r="9" spans="1:13" ht="24" customHeight="1" x14ac:dyDescent="0.2">
      <c r="A9" s="7">
        <v>4</v>
      </c>
      <c r="B9" s="175" t="str">
        <f>IF(ISBLANK(Depreciation1!B7),"     ----",Depreciation1!B7)</f>
        <v xml:space="preserve">     ----</v>
      </c>
      <c r="C9" s="175" t="str">
        <f>IF(ISBLANK(Depreciation1!C7),"  ---",Depreciation1!C7)</f>
        <v xml:space="preserve">  ---</v>
      </c>
      <c r="D9" s="173">
        <f ca="1">Depreciation1!H7</f>
        <v>0</v>
      </c>
      <c r="E9" s="34"/>
      <c r="F9" s="173">
        <f ca="1">IF(E9="",D9*AllocationRatios!$B$20,Depreciation2!D9*Depreciation2!E9)</f>
        <v>0</v>
      </c>
      <c r="G9" s="34"/>
      <c r="H9" s="173">
        <f ca="1">IF(G9="",D9*AllocationRatios!$D$20,Depreciation2!G9*Depreciation2!D9)</f>
        <v>0</v>
      </c>
      <c r="I9" s="34"/>
      <c r="J9" s="173">
        <f ca="1">IF(I9="",D9*AllocationRatios!$F$20,Depreciation2!I9*Depreciation2!D9)</f>
        <v>0</v>
      </c>
      <c r="K9" s="34"/>
      <c r="L9" s="173">
        <f ca="1">IF(K9="",D9*AllocationRatios!$H$20,Depreciation2!K9*Depreciation2!D9)</f>
        <v>0</v>
      </c>
      <c r="M9" s="174">
        <f t="shared" si="0"/>
        <v>0</v>
      </c>
    </row>
    <row r="10" spans="1:13" ht="28" customHeight="1" x14ac:dyDescent="0.2">
      <c r="A10" s="7">
        <v>5</v>
      </c>
      <c r="B10" s="175" t="str">
        <f>IF(ISBLANK(Depreciation1!B8),"     ----",Depreciation1!B8)</f>
        <v xml:space="preserve">     ----</v>
      </c>
      <c r="C10" s="175" t="str">
        <f>IF(ISBLANK(Depreciation1!C8),"  ---",Depreciation1!C8)</f>
        <v xml:space="preserve">  ---</v>
      </c>
      <c r="D10" s="173">
        <f ca="1">Depreciation1!H8</f>
        <v>0</v>
      </c>
      <c r="E10" s="34"/>
      <c r="F10" s="173">
        <f ca="1">IF(E10="",D10*AllocationRatios!$B$20,Depreciation2!D10*Depreciation2!E10)</f>
        <v>0</v>
      </c>
      <c r="G10" s="34"/>
      <c r="H10" s="173">
        <f ca="1">IF(G10="",D10*AllocationRatios!$D$20,Depreciation2!G10*Depreciation2!D10)</f>
        <v>0</v>
      </c>
      <c r="I10" s="34"/>
      <c r="J10" s="173">
        <f ca="1">IF(I10="",D10*AllocationRatios!$F$20,Depreciation2!I10*Depreciation2!D10)</f>
        <v>0</v>
      </c>
      <c r="K10" s="34"/>
      <c r="L10" s="173">
        <f ca="1">IF(K10="",D10*AllocationRatios!$H$20,Depreciation2!K10*Depreciation2!D10)</f>
        <v>0</v>
      </c>
      <c r="M10" s="174">
        <f t="shared" si="0"/>
        <v>0</v>
      </c>
    </row>
    <row r="11" spans="1:13" ht="24" customHeight="1" x14ac:dyDescent="0.2">
      <c r="A11" s="7">
        <v>6</v>
      </c>
      <c r="B11" s="175" t="str">
        <f>IF(ISBLANK(Depreciation1!B9),"     ----",Depreciation1!B9)</f>
        <v xml:space="preserve">     ----</v>
      </c>
      <c r="C11" s="175" t="str">
        <f>IF(ISBLANK(Depreciation1!C9),"  ---",Depreciation1!C9)</f>
        <v xml:space="preserve">  ---</v>
      </c>
      <c r="D11" s="173">
        <f ca="1">Depreciation1!H9</f>
        <v>0</v>
      </c>
      <c r="E11" s="34"/>
      <c r="F11" s="173">
        <f ca="1">IF(E11="",D11*AllocationRatios!$B$20,Depreciation2!D11*Depreciation2!E11)</f>
        <v>0</v>
      </c>
      <c r="G11" s="34"/>
      <c r="H11" s="173">
        <f ca="1">IF(G11="",D11*AllocationRatios!$D$20,Depreciation2!G11*Depreciation2!D11)</f>
        <v>0</v>
      </c>
      <c r="I11" s="34"/>
      <c r="J11" s="173">
        <f ca="1">IF(I11="",D11*AllocationRatios!$F$20,Depreciation2!I11*Depreciation2!D11)</f>
        <v>0</v>
      </c>
      <c r="K11" s="34"/>
      <c r="L11" s="173">
        <f ca="1">IF(K11="",D11*AllocationRatios!$H$20,Depreciation2!K11*Depreciation2!D11)</f>
        <v>0</v>
      </c>
      <c r="M11" s="174">
        <f t="shared" si="0"/>
        <v>0</v>
      </c>
    </row>
    <row r="12" spans="1:13" ht="24" customHeight="1" x14ac:dyDescent="0.2">
      <c r="A12" s="7">
        <v>7</v>
      </c>
      <c r="B12" s="175" t="str">
        <f>IF(ISBLANK(Depreciation1!B10),"     ----",Depreciation1!B10)</f>
        <v xml:space="preserve">     ----</v>
      </c>
      <c r="C12" s="175" t="str">
        <f>IF(ISBLANK(Depreciation1!C10),"  ---",Depreciation1!C10)</f>
        <v xml:space="preserve">  ---</v>
      </c>
      <c r="D12" s="173">
        <f ca="1">Depreciation1!H10</f>
        <v>0</v>
      </c>
      <c r="E12" s="34"/>
      <c r="F12" s="173">
        <f ca="1">IF(E12="",D12*AllocationRatios!$B$20,Depreciation2!D12*Depreciation2!E12)</f>
        <v>0</v>
      </c>
      <c r="G12" s="34"/>
      <c r="H12" s="173">
        <f ca="1">IF(G12="",D12*AllocationRatios!$D$20,Depreciation2!G12*Depreciation2!D12)</f>
        <v>0</v>
      </c>
      <c r="I12" s="34"/>
      <c r="J12" s="173">
        <f ca="1">IF(I12="",D12*AllocationRatios!$F$20,Depreciation2!I12*Depreciation2!D12)</f>
        <v>0</v>
      </c>
      <c r="K12" s="34"/>
      <c r="L12" s="173">
        <f ca="1">IF(K12="",D12*AllocationRatios!$H$20,Depreciation2!K12*Depreciation2!D12)</f>
        <v>0</v>
      </c>
      <c r="M12" s="174">
        <f t="shared" si="0"/>
        <v>0</v>
      </c>
    </row>
    <row r="13" spans="1:13" ht="24" customHeight="1" x14ac:dyDescent="0.2">
      <c r="A13" s="7">
        <v>8</v>
      </c>
      <c r="B13" s="175" t="str">
        <f>IF(ISBLANK(Depreciation1!B11),"     ----",Depreciation1!B11)</f>
        <v xml:space="preserve">     ----</v>
      </c>
      <c r="C13" s="175" t="str">
        <f>IF(ISBLANK(Depreciation1!C11),"  ---",Depreciation1!C11)</f>
        <v xml:space="preserve">  ---</v>
      </c>
      <c r="D13" s="173">
        <f ca="1">Depreciation1!H11</f>
        <v>0</v>
      </c>
      <c r="E13" s="34"/>
      <c r="F13" s="173">
        <f ca="1">IF(E13="",D13*AllocationRatios!$B$20,Depreciation2!D13*Depreciation2!E13)</f>
        <v>0</v>
      </c>
      <c r="G13" s="34"/>
      <c r="H13" s="173">
        <f ca="1">IF(G13="",D13*AllocationRatios!$D$20,Depreciation2!G13*Depreciation2!D13)</f>
        <v>0</v>
      </c>
      <c r="I13" s="34"/>
      <c r="J13" s="173">
        <f ca="1">IF(I13="",D13*AllocationRatios!$F$20,Depreciation2!I13*Depreciation2!D13)</f>
        <v>0</v>
      </c>
      <c r="K13" s="34"/>
      <c r="L13" s="173">
        <f ca="1">IF(K13="",D13*AllocationRatios!$H$20,Depreciation2!K13*Depreciation2!D13)</f>
        <v>0</v>
      </c>
      <c r="M13" s="174">
        <f t="shared" si="0"/>
        <v>0</v>
      </c>
    </row>
    <row r="14" spans="1:13" ht="24" customHeight="1" x14ac:dyDescent="0.2">
      <c r="A14" s="7">
        <v>9</v>
      </c>
      <c r="B14" s="175" t="str">
        <f>IF(ISBLANK(Depreciation1!B12),"     ----",Depreciation1!B12)</f>
        <v xml:space="preserve">     ----</v>
      </c>
      <c r="C14" s="175" t="str">
        <f>IF(ISBLANK(Depreciation1!C12),"  ---",Depreciation1!C12)</f>
        <v xml:space="preserve">  ---</v>
      </c>
      <c r="D14" s="173">
        <f ca="1">Depreciation1!H12</f>
        <v>0</v>
      </c>
      <c r="E14" s="34"/>
      <c r="F14" s="173">
        <f ca="1">IF(E14="",D14*AllocationRatios!$B$20,Depreciation2!D14*Depreciation2!E14)</f>
        <v>0</v>
      </c>
      <c r="G14" s="34"/>
      <c r="H14" s="173">
        <f ca="1">IF(G14="",D14*AllocationRatios!$D$20,Depreciation2!G14*Depreciation2!D14)</f>
        <v>0</v>
      </c>
      <c r="I14" s="34"/>
      <c r="J14" s="173">
        <f ca="1">IF(I14="",D14*AllocationRatios!$F$20,Depreciation2!I14*Depreciation2!D14)</f>
        <v>0</v>
      </c>
      <c r="K14" s="34"/>
      <c r="L14" s="173">
        <f ca="1">IF(K14="",D14*AllocationRatios!$H$20,Depreciation2!K14*Depreciation2!D14)</f>
        <v>0</v>
      </c>
      <c r="M14" s="174">
        <f t="shared" si="0"/>
        <v>0</v>
      </c>
    </row>
    <row r="15" spans="1:13" ht="24" customHeight="1" x14ac:dyDescent="0.2">
      <c r="A15" s="7">
        <v>10</v>
      </c>
      <c r="B15" s="175" t="str">
        <f>IF(ISBLANK(Depreciation1!B13),"     ----",Depreciation1!B13)</f>
        <v xml:space="preserve">     ----</v>
      </c>
      <c r="C15" s="175" t="str">
        <f>IF(ISBLANK(Depreciation1!C13),"  ---",Depreciation1!C13)</f>
        <v xml:space="preserve">  ---</v>
      </c>
      <c r="D15" s="173">
        <f ca="1">Depreciation1!H13</f>
        <v>0</v>
      </c>
      <c r="E15" s="34"/>
      <c r="F15" s="173">
        <f ca="1">IF(E15="",D15*AllocationRatios!$B$20,Depreciation2!D15*Depreciation2!E15)</f>
        <v>0</v>
      </c>
      <c r="G15" s="34"/>
      <c r="H15" s="173">
        <f ca="1">IF(G15="",D15*AllocationRatios!$D$20,Depreciation2!G15*Depreciation2!D15)</f>
        <v>0</v>
      </c>
      <c r="I15" s="34"/>
      <c r="J15" s="173">
        <f ca="1">IF(I15="",D15*AllocationRatios!$F$20,Depreciation2!I15*Depreciation2!D15)</f>
        <v>0</v>
      </c>
      <c r="K15" s="34"/>
      <c r="L15" s="173">
        <f ca="1">IF(K15="",D15*AllocationRatios!$H$20,Depreciation2!K15*Depreciation2!D15)</f>
        <v>0</v>
      </c>
      <c r="M15" s="174">
        <f t="shared" si="0"/>
        <v>0</v>
      </c>
    </row>
    <row r="16" spans="1:13" ht="24" customHeight="1" x14ac:dyDescent="0.2">
      <c r="A16" s="7">
        <v>11</v>
      </c>
      <c r="B16" s="175" t="str">
        <f>IF(ISBLANK(Depreciation1!B14),"     ----",Depreciation1!B14)</f>
        <v xml:space="preserve">     ----</v>
      </c>
      <c r="C16" s="175" t="str">
        <f>IF(ISBLANK(Depreciation1!C14),"  ---",Depreciation1!C14)</f>
        <v xml:space="preserve">  ---</v>
      </c>
      <c r="D16" s="173">
        <f ca="1">Depreciation1!H14</f>
        <v>0</v>
      </c>
      <c r="E16" s="34"/>
      <c r="F16" s="173">
        <f ca="1">IF(E16="",D16*AllocationRatios!$B$20,Depreciation2!D16*Depreciation2!E16)</f>
        <v>0</v>
      </c>
      <c r="G16" s="34"/>
      <c r="H16" s="173">
        <f ca="1">IF(G16="",D16*AllocationRatios!$D$20,Depreciation2!G16*Depreciation2!D16)</f>
        <v>0</v>
      </c>
      <c r="I16" s="34"/>
      <c r="J16" s="173">
        <f ca="1">IF(I16="",D16*AllocationRatios!$F$20,Depreciation2!I16*Depreciation2!D16)</f>
        <v>0</v>
      </c>
      <c r="K16" s="34"/>
      <c r="L16" s="173">
        <f ca="1">IF(K16="",D16*AllocationRatios!$H$20,Depreciation2!K16*Depreciation2!D16)</f>
        <v>0</v>
      </c>
      <c r="M16" s="174">
        <f t="shared" si="0"/>
        <v>0</v>
      </c>
    </row>
    <row r="17" spans="1:13" ht="24" customHeight="1" x14ac:dyDescent="0.2">
      <c r="A17" s="7">
        <v>12</v>
      </c>
      <c r="B17" s="175" t="str">
        <f>IF(ISBLANK(Depreciation1!B15),"     ----",Depreciation1!B15)</f>
        <v xml:space="preserve">     ----</v>
      </c>
      <c r="C17" s="175" t="str">
        <f>IF(ISBLANK(Depreciation1!C15),"  ---",Depreciation1!C15)</f>
        <v xml:space="preserve">  ---</v>
      </c>
      <c r="D17" s="173">
        <f ca="1">Depreciation1!H15</f>
        <v>0</v>
      </c>
      <c r="E17" s="34"/>
      <c r="F17" s="173">
        <f ca="1">IF(E17="",D17*AllocationRatios!$B$20,Depreciation2!D17*Depreciation2!E17)</f>
        <v>0</v>
      </c>
      <c r="G17" s="34"/>
      <c r="H17" s="173">
        <f ca="1">IF(G17="",D17*AllocationRatios!$D$20,Depreciation2!G17*Depreciation2!D17)</f>
        <v>0</v>
      </c>
      <c r="I17" s="34"/>
      <c r="J17" s="173">
        <f ca="1">IF(I17="",D17*AllocationRatios!$F$20,Depreciation2!I17*Depreciation2!D17)</f>
        <v>0</v>
      </c>
      <c r="K17" s="34"/>
      <c r="L17" s="173">
        <f ca="1">IF(K17="",D17*AllocationRatios!$H$20,Depreciation2!K17*Depreciation2!D17)</f>
        <v>0</v>
      </c>
      <c r="M17" s="174">
        <f t="shared" si="0"/>
        <v>0</v>
      </c>
    </row>
    <row r="18" spans="1:13" ht="24" customHeight="1" x14ac:dyDescent="0.2">
      <c r="A18" s="7">
        <v>13</v>
      </c>
      <c r="B18" s="175" t="str">
        <f>IF(ISBLANK(Depreciation1!B16),"     ----",Depreciation1!B16)</f>
        <v xml:space="preserve">     ----</v>
      </c>
      <c r="C18" s="175" t="str">
        <f>IF(ISBLANK(Depreciation1!C16),"  ---",Depreciation1!C16)</f>
        <v xml:space="preserve">  ---</v>
      </c>
      <c r="D18" s="173">
        <f ca="1">Depreciation1!H16</f>
        <v>0</v>
      </c>
      <c r="E18" s="34"/>
      <c r="F18" s="173">
        <f ca="1">IF(E18="",D18*AllocationRatios!$B$20,Depreciation2!D18*Depreciation2!E18)</f>
        <v>0</v>
      </c>
      <c r="G18" s="34"/>
      <c r="H18" s="173">
        <f ca="1">IF(G18="",D18*AllocationRatios!$D$20,Depreciation2!G18*Depreciation2!D18)</f>
        <v>0</v>
      </c>
      <c r="I18" s="34"/>
      <c r="J18" s="173">
        <f ca="1">IF(I18="",D18*AllocationRatios!$F$20,Depreciation2!I18*Depreciation2!D18)</f>
        <v>0</v>
      </c>
      <c r="K18" s="34"/>
      <c r="L18" s="173">
        <f ca="1">IF(K18="",D18*AllocationRatios!$H$20,Depreciation2!K18*Depreciation2!D18)</f>
        <v>0</v>
      </c>
      <c r="M18" s="174">
        <f t="shared" si="0"/>
        <v>0</v>
      </c>
    </row>
    <row r="19" spans="1:13" ht="24" customHeight="1" x14ac:dyDescent="0.2">
      <c r="A19" s="7">
        <v>14</v>
      </c>
      <c r="B19" s="175" t="str">
        <f>IF(ISBLANK(Depreciation1!B17),"     ----",Depreciation1!B17)</f>
        <v xml:space="preserve">     ----</v>
      </c>
      <c r="C19" s="175" t="str">
        <f>IF(ISBLANK(Depreciation1!C17),"  ---",Depreciation1!C17)</f>
        <v xml:space="preserve">  ---</v>
      </c>
      <c r="D19" s="173">
        <f ca="1">Depreciation1!H17</f>
        <v>0</v>
      </c>
      <c r="E19" s="34"/>
      <c r="F19" s="173">
        <f ca="1">IF(E19="",D19*AllocationRatios!$B$20,Depreciation2!D19*Depreciation2!E19)</f>
        <v>0</v>
      </c>
      <c r="G19" s="34"/>
      <c r="H19" s="173">
        <f ca="1">IF(G19="",D19*AllocationRatios!$D$20,Depreciation2!G19*Depreciation2!D19)</f>
        <v>0</v>
      </c>
      <c r="I19" s="34"/>
      <c r="J19" s="173">
        <f ca="1">IF(I19="",D19*AllocationRatios!$F$20,Depreciation2!I19*Depreciation2!D19)</f>
        <v>0</v>
      </c>
      <c r="K19" s="34"/>
      <c r="L19" s="173">
        <f ca="1">IF(K19="",D19*AllocationRatios!$H$20,Depreciation2!K19*Depreciation2!D19)</f>
        <v>0</v>
      </c>
      <c r="M19" s="174">
        <f t="shared" si="0"/>
        <v>0</v>
      </c>
    </row>
    <row r="20" spans="1:13" ht="24" customHeight="1" x14ac:dyDescent="0.2">
      <c r="A20" s="7">
        <v>15</v>
      </c>
      <c r="B20" s="175" t="str">
        <f>IF(ISBLANK(Depreciation1!B18),"     ----",Depreciation1!B18)</f>
        <v xml:space="preserve">     ----</v>
      </c>
      <c r="C20" s="175" t="str">
        <f>IF(ISBLANK(Depreciation1!C18),"  ---",Depreciation1!C18)</f>
        <v xml:space="preserve">  ---</v>
      </c>
      <c r="D20" s="173">
        <f ca="1">Depreciation1!H18</f>
        <v>0</v>
      </c>
      <c r="E20" s="34"/>
      <c r="F20" s="173">
        <f ca="1">IF(E20="",D20*AllocationRatios!$B$20,Depreciation2!D20*Depreciation2!E20)</f>
        <v>0</v>
      </c>
      <c r="G20" s="34"/>
      <c r="H20" s="173">
        <f ca="1">IF(G20="",D20*AllocationRatios!$D$20,Depreciation2!G20*Depreciation2!D20)</f>
        <v>0</v>
      </c>
      <c r="I20" s="34"/>
      <c r="J20" s="173">
        <f ca="1">IF(I20="",D20*AllocationRatios!$F$20,Depreciation2!I20*Depreciation2!D20)</f>
        <v>0</v>
      </c>
      <c r="K20" s="34"/>
      <c r="L20" s="173">
        <f ca="1">IF(K20="",D20*AllocationRatios!$H$20,Depreciation2!K20*Depreciation2!D20)</f>
        <v>0</v>
      </c>
      <c r="M20" s="174">
        <f t="shared" si="0"/>
        <v>0</v>
      </c>
    </row>
    <row r="21" spans="1:13" ht="24" customHeight="1" x14ac:dyDescent="0.2">
      <c r="A21" s="21"/>
      <c r="B21" s="22" t="s">
        <v>16</v>
      </c>
      <c r="C21" s="22"/>
      <c r="D21" s="172">
        <f ca="1">SUM(D6:D20)</f>
        <v>0</v>
      </c>
      <c r="E21" s="197" t="e">
        <f ca="1">(F21/D21)</f>
        <v>#DIV/0!</v>
      </c>
      <c r="F21" s="172">
        <f ca="1">SUM(F6:F20)</f>
        <v>0</v>
      </c>
      <c r="G21" s="197" t="e">
        <f ca="1">(H21/D21)</f>
        <v>#DIV/0!</v>
      </c>
      <c r="H21" s="172">
        <f ca="1">SUM(H6:H20)</f>
        <v>0</v>
      </c>
      <c r="I21" s="197" t="e">
        <f ca="1">(J21/D21)</f>
        <v>#DIV/0!</v>
      </c>
      <c r="J21" s="172">
        <f ca="1">SUM(J6:J20)</f>
        <v>0</v>
      </c>
      <c r="K21" s="198" t="e">
        <f ca="1">L21/D21</f>
        <v>#DIV/0!</v>
      </c>
      <c r="L21" s="172">
        <f ca="1">SUM(L6:L20)</f>
        <v>0</v>
      </c>
    </row>
  </sheetData>
  <mergeCells count="7">
    <mergeCell ref="A3:B5"/>
    <mergeCell ref="E3:L3"/>
    <mergeCell ref="E4:F4"/>
    <mergeCell ref="G4:H4"/>
    <mergeCell ref="I4:J4"/>
    <mergeCell ref="K4:L4"/>
    <mergeCell ref="D3:D5"/>
  </mergeCells>
  <pageMargins left="0.7" right="0.7" top="0.75" bottom="0.75" header="0.3" footer="0.3"/>
  <pageSetup scale="79" orientation="landscape" horizontalDpi="300" verticalDpi="300" r:id="rId1"/>
  <headerFooter scaleWithDoc="0">
    <oddHeader>&amp;C&amp;14Solid Waste Dept. FCA Study</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
  <sheetViews>
    <sheetView view="pageLayout" zoomScale="90" zoomScaleNormal="100" zoomScalePageLayoutView="90" workbookViewId="0">
      <selection activeCell="B21" sqref="B21"/>
    </sheetView>
  </sheetViews>
  <sheetFormatPr baseColWidth="10" defaultColWidth="7.5" defaultRowHeight="15" x14ac:dyDescent="0.2"/>
  <cols>
    <col min="1" max="1" width="4.5" customWidth="1"/>
    <col min="2" max="2" width="35.6640625" customWidth="1"/>
    <col min="3" max="6" width="20.6640625" customWidth="1"/>
    <col min="7" max="7" width="18.6640625" customWidth="1"/>
  </cols>
  <sheetData>
    <row r="1" spans="1:7" ht="24.75" customHeight="1" x14ac:dyDescent="0.25">
      <c r="A1" s="10" t="s">
        <v>26</v>
      </c>
      <c r="B1" s="32"/>
      <c r="C1" s="10"/>
      <c r="D1" s="1"/>
      <c r="E1" s="1"/>
      <c r="F1" s="1"/>
      <c r="G1" s="1"/>
    </row>
    <row r="2" spans="1:7" ht="28" customHeight="1" x14ac:dyDescent="0.2">
      <c r="B2" s="33"/>
      <c r="C2" s="36"/>
      <c r="D2" s="9"/>
      <c r="E2" s="9"/>
      <c r="G2" s="31" t="s">
        <v>30</v>
      </c>
    </row>
    <row r="3" spans="1:7" ht="43.5" customHeight="1" x14ac:dyDescent="0.2">
      <c r="A3" s="37"/>
      <c r="B3" s="109" t="s">
        <v>33</v>
      </c>
      <c r="C3" s="110" t="s">
        <v>97</v>
      </c>
      <c r="D3" s="110" t="s">
        <v>34</v>
      </c>
      <c r="E3" s="25" t="s">
        <v>35</v>
      </c>
      <c r="F3" s="25" t="s">
        <v>36</v>
      </c>
      <c r="G3" s="25" t="s">
        <v>104</v>
      </c>
    </row>
    <row r="4" spans="1:7" ht="24" customHeight="1" x14ac:dyDescent="0.2">
      <c r="A4" s="7">
        <v>1</v>
      </c>
      <c r="B4" s="98"/>
      <c r="C4" s="82"/>
      <c r="D4" s="101"/>
      <c r="E4" s="99"/>
      <c r="F4" s="100"/>
      <c r="G4" s="178">
        <f>IF(F4=0,0,(D4-E4)/F4)</f>
        <v>0</v>
      </c>
    </row>
    <row r="5" spans="1:7" ht="24" customHeight="1" x14ac:dyDescent="0.2">
      <c r="A5" s="7">
        <v>2</v>
      </c>
      <c r="B5" s="98"/>
      <c r="C5" s="82"/>
      <c r="D5" s="101"/>
      <c r="E5" s="99"/>
      <c r="F5" s="100"/>
      <c r="G5" s="178">
        <f t="shared" ref="G5:G18" si="0">IF(F5=0,0,(D5-E5)/F5)</f>
        <v>0</v>
      </c>
    </row>
    <row r="6" spans="1:7" ht="24" customHeight="1" x14ac:dyDescent="0.2">
      <c r="A6" s="7">
        <v>3</v>
      </c>
      <c r="B6" s="98"/>
      <c r="C6" s="82"/>
      <c r="D6" s="101"/>
      <c r="E6" s="99"/>
      <c r="F6" s="100"/>
      <c r="G6" s="178">
        <f t="shared" si="0"/>
        <v>0</v>
      </c>
    </row>
    <row r="7" spans="1:7" ht="24" customHeight="1" x14ac:dyDescent="0.2">
      <c r="A7" s="7">
        <v>4</v>
      </c>
      <c r="B7" s="98"/>
      <c r="C7" s="82"/>
      <c r="D7" s="101"/>
      <c r="E7" s="99"/>
      <c r="F7" s="100"/>
      <c r="G7" s="178">
        <f t="shared" si="0"/>
        <v>0</v>
      </c>
    </row>
    <row r="8" spans="1:7" ht="24" customHeight="1" x14ac:dyDescent="0.2">
      <c r="A8" s="7">
        <v>5</v>
      </c>
      <c r="B8" s="98"/>
      <c r="C8" s="82"/>
      <c r="D8" s="101"/>
      <c r="E8" s="99"/>
      <c r="F8" s="100"/>
      <c r="G8" s="178">
        <f t="shared" si="0"/>
        <v>0</v>
      </c>
    </row>
    <row r="9" spans="1:7" ht="24" customHeight="1" x14ac:dyDescent="0.2">
      <c r="A9" s="7">
        <v>6</v>
      </c>
      <c r="B9" s="98"/>
      <c r="C9" s="82"/>
      <c r="D9" s="101"/>
      <c r="E9" s="99"/>
      <c r="F9" s="100"/>
      <c r="G9" s="178">
        <f t="shared" si="0"/>
        <v>0</v>
      </c>
    </row>
    <row r="10" spans="1:7" ht="24" customHeight="1" x14ac:dyDescent="0.2">
      <c r="A10" s="7">
        <v>7</v>
      </c>
      <c r="B10" s="98"/>
      <c r="C10" s="82"/>
      <c r="D10" s="101"/>
      <c r="E10" s="99"/>
      <c r="F10" s="100"/>
      <c r="G10" s="178">
        <f t="shared" si="0"/>
        <v>0</v>
      </c>
    </row>
    <row r="11" spans="1:7" ht="24" customHeight="1" x14ac:dyDescent="0.2">
      <c r="A11" s="7">
        <v>8</v>
      </c>
      <c r="B11" s="98"/>
      <c r="C11" s="82"/>
      <c r="D11" s="101"/>
      <c r="E11" s="99"/>
      <c r="F11" s="100"/>
      <c r="G11" s="178">
        <f t="shared" si="0"/>
        <v>0</v>
      </c>
    </row>
    <row r="12" spans="1:7" ht="24" customHeight="1" x14ac:dyDescent="0.2">
      <c r="A12" s="7">
        <v>9</v>
      </c>
      <c r="B12" s="98"/>
      <c r="C12" s="82"/>
      <c r="D12" s="101"/>
      <c r="E12" s="99"/>
      <c r="F12" s="100"/>
      <c r="G12" s="178">
        <f t="shared" si="0"/>
        <v>0</v>
      </c>
    </row>
    <row r="13" spans="1:7" ht="24" customHeight="1" x14ac:dyDescent="0.2">
      <c r="A13" s="7">
        <v>10</v>
      </c>
      <c r="B13" s="98"/>
      <c r="C13" s="82"/>
      <c r="D13" s="101"/>
      <c r="E13" s="99"/>
      <c r="F13" s="100"/>
      <c r="G13" s="178">
        <f t="shared" si="0"/>
        <v>0</v>
      </c>
    </row>
    <row r="14" spans="1:7" ht="24" customHeight="1" x14ac:dyDescent="0.2">
      <c r="A14" s="7">
        <v>11</v>
      </c>
      <c r="B14" s="98"/>
      <c r="C14" s="82"/>
      <c r="D14" s="101"/>
      <c r="E14" s="99"/>
      <c r="F14" s="100"/>
      <c r="G14" s="178">
        <f t="shared" si="0"/>
        <v>0</v>
      </c>
    </row>
    <row r="15" spans="1:7" ht="24" customHeight="1" x14ac:dyDescent="0.2">
      <c r="A15" s="7">
        <v>12</v>
      </c>
      <c r="B15" s="98"/>
      <c r="C15" s="82"/>
      <c r="D15" s="101"/>
      <c r="E15" s="99"/>
      <c r="F15" s="100"/>
      <c r="G15" s="178">
        <f t="shared" si="0"/>
        <v>0</v>
      </c>
    </row>
    <row r="16" spans="1:7" ht="24" customHeight="1" x14ac:dyDescent="0.2">
      <c r="A16" s="7">
        <v>13</v>
      </c>
      <c r="B16" s="98"/>
      <c r="C16" s="82"/>
      <c r="D16" s="101"/>
      <c r="E16" s="99"/>
      <c r="F16" s="100"/>
      <c r="G16" s="178">
        <f t="shared" si="0"/>
        <v>0</v>
      </c>
    </row>
    <row r="17" spans="1:7" ht="24" customHeight="1" x14ac:dyDescent="0.2">
      <c r="A17" s="7">
        <v>14</v>
      </c>
      <c r="B17" s="98"/>
      <c r="C17" s="82"/>
      <c r="D17" s="101"/>
      <c r="E17" s="99"/>
      <c r="F17" s="100"/>
      <c r="G17" s="178">
        <f t="shared" si="0"/>
        <v>0</v>
      </c>
    </row>
    <row r="18" spans="1:7" ht="24" customHeight="1" x14ac:dyDescent="0.2">
      <c r="A18" s="7">
        <v>15</v>
      </c>
      <c r="B18" s="98"/>
      <c r="C18" s="82"/>
      <c r="D18" s="101"/>
      <c r="E18" s="99"/>
      <c r="F18" s="100"/>
      <c r="G18" s="178">
        <f t="shared" si="0"/>
        <v>0</v>
      </c>
    </row>
    <row r="19" spans="1:7" ht="24" customHeight="1" x14ac:dyDescent="0.2">
      <c r="A19" s="7"/>
      <c r="B19" s="38" t="s">
        <v>29</v>
      </c>
      <c r="C19" s="39"/>
      <c r="D19" s="180">
        <f>SUM(D4:D18)</f>
        <v>0</v>
      </c>
      <c r="E19" s="39"/>
      <c r="F19" s="39"/>
      <c r="G19" s="179">
        <f>SUM(G4:G18)</f>
        <v>0</v>
      </c>
    </row>
    <row r="20" spans="1:7" x14ac:dyDescent="0.2">
      <c r="A20" s="138"/>
      <c r="B20" s="138" t="s">
        <v>28</v>
      </c>
      <c r="C20" s="138"/>
      <c r="D20" s="138"/>
      <c r="E20" s="138"/>
      <c r="F20" s="138"/>
      <c r="G20" s="138"/>
    </row>
    <row r="21" spans="1:7" x14ac:dyDescent="0.2">
      <c r="A21" s="138"/>
      <c r="B21" s="138" t="s">
        <v>37</v>
      </c>
      <c r="C21" s="138"/>
      <c r="D21" s="138"/>
      <c r="E21" s="138"/>
      <c r="F21" s="138"/>
      <c r="G21" s="138"/>
    </row>
    <row r="22" spans="1:7" x14ac:dyDescent="0.2">
      <c r="A22" s="138"/>
      <c r="B22" s="138"/>
      <c r="C22" s="138"/>
      <c r="D22" s="138"/>
      <c r="E22" s="138"/>
      <c r="F22" s="138"/>
      <c r="G22" s="138"/>
    </row>
    <row r="23" spans="1:7" x14ac:dyDescent="0.2">
      <c r="A23" s="138" t="s">
        <v>105</v>
      </c>
      <c r="B23" s="138"/>
      <c r="C23" s="138"/>
      <c r="D23" s="138"/>
      <c r="E23" s="138"/>
      <c r="F23" s="138"/>
      <c r="G23" s="138"/>
    </row>
    <row r="24" spans="1:7" x14ac:dyDescent="0.2">
      <c r="A24" s="138"/>
      <c r="B24" s="138"/>
      <c r="C24" s="138"/>
      <c r="D24" s="138"/>
      <c r="E24" s="138"/>
      <c r="F24" s="138"/>
      <c r="G24" s="138"/>
    </row>
    <row r="25" spans="1:7" x14ac:dyDescent="0.2">
      <c r="A25" s="138"/>
      <c r="B25" s="138"/>
      <c r="C25" s="138"/>
      <c r="D25" s="138"/>
      <c r="E25" s="138"/>
      <c r="F25" s="138"/>
      <c r="G25" s="138"/>
    </row>
    <row r="26" spans="1:7" x14ac:dyDescent="0.2">
      <c r="A26" s="138"/>
      <c r="B26" s="138"/>
      <c r="C26" s="138"/>
      <c r="D26" s="138"/>
      <c r="E26" s="138"/>
      <c r="F26" s="138"/>
      <c r="G26" s="138"/>
    </row>
    <row r="27" spans="1:7" x14ac:dyDescent="0.2">
      <c r="A27" s="138"/>
      <c r="B27" s="138"/>
      <c r="C27" s="138"/>
      <c r="D27" s="138"/>
      <c r="E27" s="138"/>
      <c r="F27" s="138"/>
      <c r="G27" s="138"/>
    </row>
  </sheetData>
  <pageMargins left="0.7" right="0.7" top="0.75" bottom="0.75" header="0.3" footer="0.3"/>
  <pageSetup scale="85" orientation="landscape" horizontalDpi="300" verticalDpi="300" r:id="rId1"/>
  <headerFooter scaleWithDoc="0">
    <oddHeader>&amp;C&amp;14Solid Waste Dept. FCA Study</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21"/>
  <sheetViews>
    <sheetView view="pageLayout" zoomScale="90" zoomScaleNormal="100" zoomScalePageLayoutView="90" workbookViewId="0">
      <selection activeCell="M21" sqref="A1:M21"/>
    </sheetView>
  </sheetViews>
  <sheetFormatPr baseColWidth="10" defaultColWidth="8.83203125" defaultRowHeight="15" x14ac:dyDescent="0.2"/>
  <cols>
    <col min="1" max="1" width="4.5" customWidth="1"/>
    <col min="2" max="2" width="23.83203125" customWidth="1"/>
    <col min="3" max="3" width="13.33203125" bestFit="1" customWidth="1"/>
    <col min="4" max="4" width="14.6640625" customWidth="1"/>
    <col min="5" max="5" width="6.6640625" customWidth="1"/>
    <col min="6" max="6" width="14.6640625" customWidth="1"/>
    <col min="7" max="7" width="6.6640625" customWidth="1"/>
    <col min="8" max="8" width="14.6640625" customWidth="1"/>
    <col min="9" max="9" width="6.6640625" customWidth="1"/>
    <col min="10" max="10" width="14.6640625" customWidth="1"/>
    <col min="11" max="11" width="6.6640625" customWidth="1"/>
    <col min="12" max="12" width="14.6640625" customWidth="1"/>
    <col min="13" max="13" width="5.5" bestFit="1" customWidth="1"/>
  </cols>
  <sheetData>
    <row r="1" spans="1:13" ht="24.75" customHeight="1" x14ac:dyDescent="0.25">
      <c r="A1" s="32" t="s">
        <v>26</v>
      </c>
      <c r="B1" s="10"/>
      <c r="C1" s="10"/>
      <c r="D1" s="10"/>
      <c r="E1" s="10"/>
      <c r="F1" s="1"/>
      <c r="G1" s="1"/>
      <c r="H1" s="1"/>
      <c r="I1" s="1"/>
      <c r="J1" s="1"/>
      <c r="K1" s="1"/>
      <c r="L1" s="1"/>
    </row>
    <row r="2" spans="1:13" ht="28" customHeight="1" x14ac:dyDescent="0.2">
      <c r="B2" s="31"/>
      <c r="C2" s="117"/>
      <c r="D2" s="8"/>
      <c r="E2" s="8"/>
      <c r="L2" s="31" t="s">
        <v>31</v>
      </c>
    </row>
    <row r="3" spans="1:13" ht="15.75" customHeight="1" x14ac:dyDescent="0.2">
      <c r="A3" s="240" t="s">
        <v>27</v>
      </c>
      <c r="B3" s="241"/>
      <c r="C3" s="26"/>
      <c r="D3" s="246" t="s">
        <v>32</v>
      </c>
      <c r="E3" s="238" t="s">
        <v>20</v>
      </c>
      <c r="F3" s="238"/>
      <c r="G3" s="238"/>
      <c r="H3" s="238"/>
      <c r="I3" s="238"/>
      <c r="J3" s="238"/>
      <c r="K3" s="238"/>
      <c r="L3" s="239"/>
    </row>
    <row r="4" spans="1:13" ht="34.5" customHeight="1" x14ac:dyDescent="0.2">
      <c r="A4" s="242"/>
      <c r="B4" s="243"/>
      <c r="C4" s="27" t="s">
        <v>93</v>
      </c>
      <c r="D4" s="247"/>
      <c r="E4" s="235" t="s">
        <v>8</v>
      </c>
      <c r="F4" s="236"/>
      <c r="G4" s="237" t="s">
        <v>9</v>
      </c>
      <c r="H4" s="236"/>
      <c r="I4" s="237" t="s">
        <v>10</v>
      </c>
      <c r="J4" s="236"/>
      <c r="K4" s="237" t="s">
        <v>11</v>
      </c>
      <c r="L4" s="236"/>
    </row>
    <row r="5" spans="1:13" ht="15" customHeight="1" x14ac:dyDescent="0.2">
      <c r="A5" s="244"/>
      <c r="B5" s="245"/>
      <c r="C5" s="28"/>
      <c r="D5" s="248"/>
      <c r="E5" s="13" t="s">
        <v>12</v>
      </c>
      <c r="F5" s="25" t="s">
        <v>15</v>
      </c>
      <c r="G5" s="11" t="s">
        <v>12</v>
      </c>
      <c r="H5" s="25" t="s">
        <v>15</v>
      </c>
      <c r="I5" s="25" t="s">
        <v>12</v>
      </c>
      <c r="J5" s="12" t="s">
        <v>15</v>
      </c>
      <c r="K5" s="25" t="s">
        <v>12</v>
      </c>
      <c r="L5" s="24" t="s">
        <v>15</v>
      </c>
    </row>
    <row r="6" spans="1:13" ht="24" customHeight="1" x14ac:dyDescent="0.2">
      <c r="A6" s="7">
        <v>1</v>
      </c>
      <c r="B6" s="175" t="str">
        <f>IF(ISBLANK(Amortization1!B4),"       ----",Amortization1!B4)</f>
        <v xml:space="preserve">       ----</v>
      </c>
      <c r="C6" s="175" t="str">
        <f>IF(ISBLANK(Amortization1!C4),"       ----",Amortization1!C4)</f>
        <v xml:space="preserve">       ----</v>
      </c>
      <c r="D6" s="173">
        <f>Amortization1!G4</f>
        <v>0</v>
      </c>
      <c r="E6" s="34"/>
      <c r="F6" s="173">
        <f>IF(E6="",AllocationRatios!$B$20*Amortization2!D6,Amortization2!E6*Amortization2!D6)</f>
        <v>0</v>
      </c>
      <c r="G6" s="34"/>
      <c r="H6" s="173">
        <f>IF(G6="",D6*AllocationRatios!$D$20,Amortization2!G6*Amortization2!D6)</f>
        <v>0</v>
      </c>
      <c r="I6" s="34"/>
      <c r="J6" s="173">
        <f>IF(I6="",D6*AllocationRatios!$F$20,Amortization2!I6*Amortization2!D6)</f>
        <v>0</v>
      </c>
      <c r="K6" s="34"/>
      <c r="L6" s="173">
        <f>IF(K6="",D6*AllocationRatios!$H$20,Amortization2!K6*Amortization2!D6)</f>
        <v>0</v>
      </c>
      <c r="M6" s="174">
        <f>E6+G6+I6+K6</f>
        <v>0</v>
      </c>
    </row>
    <row r="7" spans="1:13" ht="24" customHeight="1" x14ac:dyDescent="0.2">
      <c r="A7" s="7">
        <v>2</v>
      </c>
      <c r="B7" s="175" t="str">
        <f>IF(ISBLANK(Amortization1!B5),"       ----",Amortization1!B5)</f>
        <v xml:space="preserve">       ----</v>
      </c>
      <c r="C7" s="175" t="str">
        <f>IF(ISBLANK(Amortization1!C5),"       ----",Amortization1!C5)</f>
        <v xml:space="preserve">       ----</v>
      </c>
      <c r="D7" s="173">
        <f>Amortization1!G5</f>
        <v>0</v>
      </c>
      <c r="E7" s="34"/>
      <c r="F7" s="173">
        <f>IF(E7="",AllocationRatios!$B$20*Amortization2!D7,Amortization2!E7*Amortization2!D7)</f>
        <v>0</v>
      </c>
      <c r="G7" s="34"/>
      <c r="H7" s="173">
        <f>IF(G7="",D7*AllocationRatios!$D$20,Amortization2!G7*Amortization2!D7)</f>
        <v>0</v>
      </c>
      <c r="I7" s="34"/>
      <c r="J7" s="173">
        <f>IF(I7="",D7*AllocationRatios!$F$20,Amortization2!I7*Amortization2!D7)</f>
        <v>0</v>
      </c>
      <c r="K7" s="34"/>
      <c r="L7" s="173">
        <f>IF(K7="",D7*AllocationRatios!$H$20,Amortization2!K7*Amortization2!D7)</f>
        <v>0</v>
      </c>
      <c r="M7" s="174">
        <f t="shared" ref="M7:M20" si="0">E7+G7+I7+K7</f>
        <v>0</v>
      </c>
    </row>
    <row r="8" spans="1:13" ht="24" customHeight="1" x14ac:dyDescent="0.2">
      <c r="A8" s="7">
        <v>3</v>
      </c>
      <c r="B8" s="175" t="str">
        <f>IF(ISBLANK(Amortization1!B6),"       ----",Amortization1!B6)</f>
        <v xml:space="preserve">       ----</v>
      </c>
      <c r="C8" s="175" t="str">
        <f>IF(ISBLANK(Amortization1!C6),"       ----",Amortization1!C6)</f>
        <v xml:space="preserve">       ----</v>
      </c>
      <c r="D8" s="173">
        <f>Amortization1!G6</f>
        <v>0</v>
      </c>
      <c r="E8" s="34"/>
      <c r="F8" s="173">
        <f>IF(E8="",AllocationRatios!$B$20*Amortization2!D8,Amortization2!E8*Amortization2!D8)</f>
        <v>0</v>
      </c>
      <c r="G8" s="34"/>
      <c r="H8" s="173">
        <f>IF(G8="",D8*AllocationRatios!$D$20,Amortization2!G8*Amortization2!D8)</f>
        <v>0</v>
      </c>
      <c r="I8" s="34"/>
      <c r="J8" s="173">
        <f>IF(I8="",D8*AllocationRatios!$F$20,Amortization2!I8*Amortization2!D8)</f>
        <v>0</v>
      </c>
      <c r="K8" s="34"/>
      <c r="L8" s="173">
        <f>IF(K8="",D8*AllocationRatios!$H$20,Amortization2!K8*Amortization2!D8)</f>
        <v>0</v>
      </c>
      <c r="M8" s="174">
        <f t="shared" si="0"/>
        <v>0</v>
      </c>
    </row>
    <row r="9" spans="1:13" ht="24" customHeight="1" x14ac:dyDescent="0.2">
      <c r="A9" s="7">
        <v>4</v>
      </c>
      <c r="B9" s="175" t="str">
        <f>IF(ISBLANK(Amortization1!B7),"       ----",Amortization1!B7)</f>
        <v xml:space="preserve">       ----</v>
      </c>
      <c r="C9" s="175" t="str">
        <f>IF(ISBLANK(Amortization1!C7),"       ----",Amortization1!C7)</f>
        <v xml:space="preserve">       ----</v>
      </c>
      <c r="D9" s="173">
        <f>Amortization1!G7</f>
        <v>0</v>
      </c>
      <c r="E9" s="34"/>
      <c r="F9" s="173">
        <f>IF(E9="",AllocationRatios!$B$20*Amortization2!D9,Amortization2!E9*Amortization2!D9)</f>
        <v>0</v>
      </c>
      <c r="G9" s="34"/>
      <c r="H9" s="173">
        <f>IF(G9="",D9*AllocationRatios!$D$20,Amortization2!G9*Amortization2!D9)</f>
        <v>0</v>
      </c>
      <c r="I9" s="34"/>
      <c r="J9" s="173">
        <f>IF(I9="",D9*AllocationRatios!$F$20,Amortization2!I9*Amortization2!D9)</f>
        <v>0</v>
      </c>
      <c r="K9" s="34"/>
      <c r="L9" s="173">
        <f>IF(K9="",D9*AllocationRatios!$H$20,Amortization2!K9*Amortization2!D9)</f>
        <v>0</v>
      </c>
      <c r="M9" s="174">
        <f t="shared" si="0"/>
        <v>0</v>
      </c>
    </row>
    <row r="10" spans="1:13" ht="24" customHeight="1" x14ac:dyDescent="0.2">
      <c r="A10" s="7">
        <v>5</v>
      </c>
      <c r="B10" s="175" t="str">
        <f>IF(ISBLANK(Amortization1!B8),"       ----",Amortization1!B8)</f>
        <v xml:space="preserve">       ----</v>
      </c>
      <c r="C10" s="175" t="str">
        <f>IF(ISBLANK(Amortization1!C8),"       ----",Amortization1!C8)</f>
        <v xml:space="preserve">       ----</v>
      </c>
      <c r="D10" s="173">
        <f>Amortization1!G8</f>
        <v>0</v>
      </c>
      <c r="E10" s="34"/>
      <c r="F10" s="173">
        <f>IF(E10="",AllocationRatios!$B$20*Amortization2!D10,Amortization2!E10*Amortization2!D10)</f>
        <v>0</v>
      </c>
      <c r="G10" s="34"/>
      <c r="H10" s="173">
        <f>IF(G10="",D10*AllocationRatios!$D$20,Amortization2!G10*Amortization2!D10)</f>
        <v>0</v>
      </c>
      <c r="I10" s="34"/>
      <c r="J10" s="173">
        <f>IF(I10="",D10*AllocationRatios!$F$20,Amortization2!I10*Amortization2!D10)</f>
        <v>0</v>
      </c>
      <c r="K10" s="34"/>
      <c r="L10" s="173">
        <f>IF(K10="",D10*AllocationRatios!$H$20,Amortization2!K10*Amortization2!D10)</f>
        <v>0</v>
      </c>
      <c r="M10" s="174">
        <f t="shared" si="0"/>
        <v>0</v>
      </c>
    </row>
    <row r="11" spans="1:13" ht="24" customHeight="1" x14ac:dyDescent="0.2">
      <c r="A11" s="7">
        <v>6</v>
      </c>
      <c r="B11" s="175" t="str">
        <f>IF(ISBLANK(Amortization1!B9),"       ----",Amortization1!B9)</f>
        <v xml:space="preserve">       ----</v>
      </c>
      <c r="C11" s="175" t="str">
        <f>IF(ISBLANK(Amortization1!C9),"       ----",Amortization1!C9)</f>
        <v xml:space="preserve">       ----</v>
      </c>
      <c r="D11" s="173">
        <f>Amortization1!G9</f>
        <v>0</v>
      </c>
      <c r="E11" s="34"/>
      <c r="F11" s="173">
        <f>IF(E11="",AllocationRatios!$B$20*Amortization2!D11,Amortization2!E11*Amortization2!D11)</f>
        <v>0</v>
      </c>
      <c r="G11" s="34"/>
      <c r="H11" s="173">
        <f>IF(G11="",D11*AllocationRatios!$D$20,Amortization2!G11*Amortization2!D11)</f>
        <v>0</v>
      </c>
      <c r="I11" s="34"/>
      <c r="J11" s="173">
        <f>IF(I11="",D11*AllocationRatios!$F$20,Amortization2!I11*Amortization2!D11)</f>
        <v>0</v>
      </c>
      <c r="K11" s="34"/>
      <c r="L11" s="173">
        <f>IF(K11="",D11*AllocationRatios!$H$20,Amortization2!K11*Amortization2!D11)</f>
        <v>0</v>
      </c>
      <c r="M11" s="174">
        <f t="shared" si="0"/>
        <v>0</v>
      </c>
    </row>
    <row r="12" spans="1:13" ht="24" customHeight="1" x14ac:dyDescent="0.2">
      <c r="A12" s="7">
        <v>7</v>
      </c>
      <c r="B12" s="175" t="str">
        <f>IF(ISBLANK(Amortization1!B10),"       ----",Amortization1!B10)</f>
        <v xml:space="preserve">       ----</v>
      </c>
      <c r="C12" s="175" t="str">
        <f>IF(ISBLANK(Amortization1!C10),"       ----",Amortization1!C10)</f>
        <v xml:space="preserve">       ----</v>
      </c>
      <c r="D12" s="173">
        <f>Amortization1!G10</f>
        <v>0</v>
      </c>
      <c r="E12" s="34"/>
      <c r="F12" s="173">
        <f>IF(E12="",AllocationRatios!$B$20*Amortization2!D12,Amortization2!E12*Amortization2!D12)</f>
        <v>0</v>
      </c>
      <c r="G12" s="34"/>
      <c r="H12" s="173">
        <f>IF(G12="",D12*AllocationRatios!$D$20,Amortization2!G12*Amortization2!D12)</f>
        <v>0</v>
      </c>
      <c r="I12" s="34"/>
      <c r="J12" s="173">
        <f>IF(I12="",D12*AllocationRatios!$F$20,Amortization2!I12*Amortization2!D12)</f>
        <v>0</v>
      </c>
      <c r="K12" s="34"/>
      <c r="L12" s="173">
        <f>IF(K12="",D12*AllocationRatios!$H$20,Amortization2!K12*Amortization2!D12)</f>
        <v>0</v>
      </c>
      <c r="M12" s="174">
        <f t="shared" si="0"/>
        <v>0</v>
      </c>
    </row>
    <row r="13" spans="1:13" ht="24" customHeight="1" x14ac:dyDescent="0.2">
      <c r="A13" s="7">
        <v>8</v>
      </c>
      <c r="B13" s="175" t="str">
        <f>IF(ISBLANK(Amortization1!B11),"       ----",Amortization1!B11)</f>
        <v xml:space="preserve">       ----</v>
      </c>
      <c r="C13" s="175" t="str">
        <f>IF(ISBLANK(Amortization1!C11),"       ----",Amortization1!C11)</f>
        <v xml:space="preserve">       ----</v>
      </c>
      <c r="D13" s="173">
        <f>Amortization1!G11</f>
        <v>0</v>
      </c>
      <c r="E13" s="34"/>
      <c r="F13" s="173">
        <f>IF(E13="",AllocationRatios!$B$20*Amortization2!D13,Amortization2!E13*Amortization2!D13)</f>
        <v>0</v>
      </c>
      <c r="G13" s="34"/>
      <c r="H13" s="173">
        <f>IF(G13="",D13*AllocationRatios!$D$20,Amortization2!G13*Amortization2!D13)</f>
        <v>0</v>
      </c>
      <c r="I13" s="34"/>
      <c r="J13" s="173">
        <f>IF(I13="",D13*AllocationRatios!$F$20,Amortization2!I13*Amortization2!D13)</f>
        <v>0</v>
      </c>
      <c r="K13" s="34"/>
      <c r="L13" s="173">
        <f>IF(K13="",D13*AllocationRatios!$H$20,Amortization2!K13*Amortization2!D13)</f>
        <v>0</v>
      </c>
      <c r="M13" s="174">
        <f t="shared" si="0"/>
        <v>0</v>
      </c>
    </row>
    <row r="14" spans="1:13" ht="24" customHeight="1" x14ac:dyDescent="0.2">
      <c r="A14" s="7">
        <v>9</v>
      </c>
      <c r="B14" s="175" t="str">
        <f>IF(ISBLANK(Amortization1!B12),"       ----",Amortization1!B12)</f>
        <v xml:space="preserve">       ----</v>
      </c>
      <c r="C14" s="175" t="str">
        <f>IF(ISBLANK(Amortization1!C12),"       ----",Amortization1!C12)</f>
        <v xml:space="preserve">       ----</v>
      </c>
      <c r="D14" s="173">
        <f>Amortization1!G12</f>
        <v>0</v>
      </c>
      <c r="E14" s="34"/>
      <c r="F14" s="173">
        <f>IF(E14="",AllocationRatios!$B$20*Amortization2!D14,Amortization2!E14*Amortization2!D14)</f>
        <v>0</v>
      </c>
      <c r="G14" s="34"/>
      <c r="H14" s="173">
        <f>IF(G14="",D14*AllocationRatios!$D$20,Amortization2!G14*Amortization2!D14)</f>
        <v>0</v>
      </c>
      <c r="I14" s="34"/>
      <c r="J14" s="173">
        <f>IF(I14="",D14*AllocationRatios!$F$20,Amortization2!I14*Amortization2!D14)</f>
        <v>0</v>
      </c>
      <c r="K14" s="34"/>
      <c r="L14" s="173">
        <f>IF(K14="",D14*AllocationRatios!$H$20,Amortization2!K14*Amortization2!D14)</f>
        <v>0</v>
      </c>
      <c r="M14" s="174">
        <f t="shared" si="0"/>
        <v>0</v>
      </c>
    </row>
    <row r="15" spans="1:13" ht="24" customHeight="1" x14ac:dyDescent="0.2">
      <c r="A15" s="7">
        <v>10</v>
      </c>
      <c r="B15" s="175" t="str">
        <f>IF(ISBLANK(Amortization1!B13),"       ----",Amortization1!B13)</f>
        <v xml:space="preserve">       ----</v>
      </c>
      <c r="C15" s="175" t="str">
        <f>IF(ISBLANK(Amortization1!C13),"       ----",Amortization1!C13)</f>
        <v xml:space="preserve">       ----</v>
      </c>
      <c r="D15" s="173">
        <f>Amortization1!G13</f>
        <v>0</v>
      </c>
      <c r="E15" s="34"/>
      <c r="F15" s="173">
        <f>IF(E15="",AllocationRatios!$B$20*Amortization2!D15,Amortization2!E15*Amortization2!D15)</f>
        <v>0</v>
      </c>
      <c r="G15" s="34"/>
      <c r="H15" s="173">
        <f>IF(G15="",D15*AllocationRatios!$D$20,Amortization2!G15*Amortization2!D15)</f>
        <v>0</v>
      </c>
      <c r="I15" s="34"/>
      <c r="J15" s="173">
        <f>IF(I15="",D15*AllocationRatios!$F$20,Amortization2!I15*Amortization2!D15)</f>
        <v>0</v>
      </c>
      <c r="K15" s="34"/>
      <c r="L15" s="173">
        <f>IF(K15="",D15*AllocationRatios!$H$20,Amortization2!K15*Amortization2!D15)</f>
        <v>0</v>
      </c>
      <c r="M15" s="174">
        <f t="shared" si="0"/>
        <v>0</v>
      </c>
    </row>
    <row r="16" spans="1:13" ht="24" customHeight="1" x14ac:dyDescent="0.2">
      <c r="A16" s="7">
        <v>11</v>
      </c>
      <c r="B16" s="175" t="str">
        <f>IF(ISBLANK(Amortization1!B14),"       ----",Amortization1!B14)</f>
        <v xml:space="preserve">       ----</v>
      </c>
      <c r="C16" s="175" t="str">
        <f>IF(ISBLANK(Amortization1!C14),"       ----",Amortization1!C14)</f>
        <v xml:space="preserve">       ----</v>
      </c>
      <c r="D16" s="173">
        <f>Amortization1!G14</f>
        <v>0</v>
      </c>
      <c r="E16" s="34"/>
      <c r="F16" s="173">
        <f>IF(E16="",AllocationRatios!$B$20*Amortization2!D16,Amortization2!E16*Amortization2!D16)</f>
        <v>0</v>
      </c>
      <c r="G16" s="34"/>
      <c r="H16" s="173">
        <f>IF(G16="",D16*AllocationRatios!$D$20,Amortization2!G16*Amortization2!D16)</f>
        <v>0</v>
      </c>
      <c r="I16" s="34"/>
      <c r="J16" s="173">
        <f>IF(I16="",D16*AllocationRatios!$F$20,Amortization2!I16*Amortization2!D16)</f>
        <v>0</v>
      </c>
      <c r="K16" s="34"/>
      <c r="L16" s="173">
        <f>IF(K16="",D16*AllocationRatios!$H$20,Amortization2!K16*Amortization2!D16)</f>
        <v>0</v>
      </c>
      <c r="M16" s="174">
        <f t="shared" si="0"/>
        <v>0</v>
      </c>
    </row>
    <row r="17" spans="1:13" ht="24" customHeight="1" x14ac:dyDescent="0.2">
      <c r="A17" s="7">
        <v>12</v>
      </c>
      <c r="B17" s="175" t="str">
        <f>IF(ISBLANK(Amortization1!B15),"       ----",Amortization1!B15)</f>
        <v xml:space="preserve">       ----</v>
      </c>
      <c r="C17" s="175" t="str">
        <f>IF(ISBLANK(Amortization1!C15),"       ----",Amortization1!C15)</f>
        <v xml:space="preserve">       ----</v>
      </c>
      <c r="D17" s="173">
        <f>Amortization1!G15</f>
        <v>0</v>
      </c>
      <c r="E17" s="34"/>
      <c r="F17" s="173">
        <f>IF(E17="",AllocationRatios!$B$20*Amortization2!D17,Amortization2!E17*Amortization2!D17)</f>
        <v>0</v>
      </c>
      <c r="G17" s="34"/>
      <c r="H17" s="173">
        <f>IF(G17="",D17*AllocationRatios!$D$20,Amortization2!G17*Amortization2!D17)</f>
        <v>0</v>
      </c>
      <c r="I17" s="34"/>
      <c r="J17" s="173">
        <f>IF(I17="",D17*AllocationRatios!$F$20,Amortization2!I17*Amortization2!D17)</f>
        <v>0</v>
      </c>
      <c r="K17" s="34"/>
      <c r="L17" s="173">
        <f>IF(K17="",D17*AllocationRatios!$H$20,Amortization2!K17*Amortization2!D17)</f>
        <v>0</v>
      </c>
      <c r="M17" s="174">
        <f t="shared" si="0"/>
        <v>0</v>
      </c>
    </row>
    <row r="18" spans="1:13" ht="24" customHeight="1" x14ac:dyDescent="0.2">
      <c r="A18" s="7">
        <v>13</v>
      </c>
      <c r="B18" s="175" t="str">
        <f>IF(ISBLANK(Amortization1!B16),"       ----",Amortization1!B16)</f>
        <v xml:space="preserve">       ----</v>
      </c>
      <c r="C18" s="175" t="str">
        <f>IF(ISBLANK(Amortization1!C16),"       ----",Amortization1!C16)</f>
        <v xml:space="preserve">       ----</v>
      </c>
      <c r="D18" s="173">
        <f>Amortization1!G16</f>
        <v>0</v>
      </c>
      <c r="E18" s="34"/>
      <c r="F18" s="173">
        <f>IF(E18="",AllocationRatios!$B$20*Amortization2!D18,Amortization2!E18*Amortization2!D18)</f>
        <v>0</v>
      </c>
      <c r="G18" s="34"/>
      <c r="H18" s="173">
        <f>IF(G18="",D18*AllocationRatios!$D$20,Amortization2!G18*Amortization2!D18)</f>
        <v>0</v>
      </c>
      <c r="I18" s="34"/>
      <c r="J18" s="173">
        <f>IF(I18="",D18*AllocationRatios!$F$20,Amortization2!I18*Amortization2!D18)</f>
        <v>0</v>
      </c>
      <c r="K18" s="34"/>
      <c r="L18" s="173">
        <f>IF(K18="",D18*AllocationRatios!$H$20,Amortization2!K18*Amortization2!D18)</f>
        <v>0</v>
      </c>
      <c r="M18" s="174">
        <f t="shared" si="0"/>
        <v>0</v>
      </c>
    </row>
    <row r="19" spans="1:13" ht="24" customHeight="1" x14ac:dyDescent="0.2">
      <c r="A19" s="7">
        <v>14</v>
      </c>
      <c r="B19" s="175" t="str">
        <f>IF(ISBLANK(Amortization1!B17),"       ----",Amortization1!B17)</f>
        <v xml:space="preserve">       ----</v>
      </c>
      <c r="C19" s="175" t="str">
        <f>IF(ISBLANK(Amortization1!C17),"       ----",Amortization1!C17)</f>
        <v xml:space="preserve">       ----</v>
      </c>
      <c r="D19" s="173">
        <f>Amortization1!G17</f>
        <v>0</v>
      </c>
      <c r="E19" s="34"/>
      <c r="F19" s="173">
        <f>IF(E19="",AllocationRatios!$B$20*Amortization2!D19,Amortization2!E19*Amortization2!D19)</f>
        <v>0</v>
      </c>
      <c r="G19" s="34"/>
      <c r="H19" s="173">
        <f>IF(G19="",D19*AllocationRatios!$D$20,Amortization2!G19*Amortization2!D19)</f>
        <v>0</v>
      </c>
      <c r="I19" s="34"/>
      <c r="J19" s="173">
        <f>IF(I19="",D19*AllocationRatios!$F$20,Amortization2!I19*Amortization2!D19)</f>
        <v>0</v>
      </c>
      <c r="K19" s="34"/>
      <c r="L19" s="173">
        <f>IF(K19="",D19*AllocationRatios!$H$20,Amortization2!K19*Amortization2!D19)</f>
        <v>0</v>
      </c>
      <c r="M19" s="174">
        <f t="shared" si="0"/>
        <v>0</v>
      </c>
    </row>
    <row r="20" spans="1:13" ht="24" customHeight="1" x14ac:dyDescent="0.2">
      <c r="A20" s="7">
        <v>15</v>
      </c>
      <c r="B20" s="175" t="str">
        <f>IF(ISBLANK(Amortization1!B18),"       ----",Amortization1!B18)</f>
        <v xml:space="preserve">       ----</v>
      </c>
      <c r="C20" s="175" t="str">
        <f>IF(ISBLANK(Amortization1!C18),"       ----",Amortization1!C18)</f>
        <v xml:space="preserve">       ----</v>
      </c>
      <c r="D20" s="173">
        <f>Amortization1!G18</f>
        <v>0</v>
      </c>
      <c r="E20" s="34"/>
      <c r="F20" s="173">
        <f>IF(E20="",AllocationRatios!$B$20*Amortization2!D20,Amortization2!E20*Amortization2!D20)</f>
        <v>0</v>
      </c>
      <c r="G20" s="34"/>
      <c r="H20" s="173">
        <f>IF(G20="",D20*AllocationRatios!$D$20,Amortization2!G20*Amortization2!D20)</f>
        <v>0</v>
      </c>
      <c r="I20" s="34"/>
      <c r="J20" s="173">
        <f>IF(I20="",D20*AllocationRatios!$F$20,Amortization2!I20*Amortization2!D20)</f>
        <v>0</v>
      </c>
      <c r="K20" s="34"/>
      <c r="L20" s="173">
        <f>IF(K20="",D20*AllocationRatios!$H$20,Amortization2!K20*Amortization2!D20)</f>
        <v>0</v>
      </c>
      <c r="M20" s="174">
        <f t="shared" si="0"/>
        <v>0</v>
      </c>
    </row>
    <row r="21" spans="1:13" ht="24" customHeight="1" x14ac:dyDescent="0.2">
      <c r="A21" s="21"/>
      <c r="B21" s="22" t="s">
        <v>16</v>
      </c>
      <c r="C21" s="22"/>
      <c r="D21" s="172">
        <f>SUM(D6:D20)</f>
        <v>0</v>
      </c>
      <c r="E21" s="23"/>
      <c r="F21" s="172">
        <f>SUM(F6:F20)</f>
        <v>0</v>
      </c>
      <c r="G21" s="23"/>
      <c r="H21" s="172">
        <f>SUM(H6:H20)</f>
        <v>0</v>
      </c>
      <c r="I21" s="23"/>
      <c r="J21" s="172">
        <f>SUM(J6:J20)</f>
        <v>0</v>
      </c>
      <c r="K21" s="18"/>
      <c r="L21" s="172">
        <f>SUM(L6:L20)</f>
        <v>0</v>
      </c>
    </row>
  </sheetData>
  <mergeCells count="7">
    <mergeCell ref="A3:B5"/>
    <mergeCell ref="E3:L3"/>
    <mergeCell ref="E4:F4"/>
    <mergeCell ref="G4:H4"/>
    <mergeCell ref="I4:J4"/>
    <mergeCell ref="K4:L4"/>
    <mergeCell ref="D3:D5"/>
  </mergeCells>
  <pageMargins left="0.7" right="0.7" top="0.75" bottom="0.75" header="0.3" footer="0.3"/>
  <pageSetup scale="83" orientation="landscape" horizontalDpi="300" verticalDpi="300" r:id="rId1"/>
  <headerFooter scaleWithDoc="0">
    <oddHeader>&amp;C&amp;14Solid Waste Dept. FCA Study</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7"/>
  <sheetViews>
    <sheetView view="pageLayout" zoomScale="90" zoomScaleNormal="100" zoomScalePageLayoutView="90" workbookViewId="0">
      <selection activeCell="D29" sqref="D29"/>
    </sheetView>
  </sheetViews>
  <sheetFormatPr baseColWidth="10" defaultColWidth="8.83203125" defaultRowHeight="15" x14ac:dyDescent="0.2"/>
  <cols>
    <col min="1" max="1" width="15.6640625" customWidth="1"/>
    <col min="5" max="5" width="12.33203125" customWidth="1"/>
  </cols>
  <sheetData>
    <row r="1" spans="1:6" ht="19" x14ac:dyDescent="0.25">
      <c r="A1" s="132" t="s">
        <v>141</v>
      </c>
      <c r="E1" s="102"/>
      <c r="F1" s="169"/>
    </row>
    <row r="2" spans="1:6" ht="21" customHeight="1" x14ac:dyDescent="0.2"/>
    <row r="3" spans="1:6" ht="21.75" customHeight="1" x14ac:dyDescent="0.2">
      <c r="A3" s="134" t="s">
        <v>121</v>
      </c>
      <c r="B3" s="135" t="s">
        <v>122</v>
      </c>
      <c r="C3" s="135" t="s">
        <v>123</v>
      </c>
      <c r="D3" s="135" t="s">
        <v>124</v>
      </c>
      <c r="E3" s="134" t="s">
        <v>125</v>
      </c>
      <c r="F3" s="191" t="s">
        <v>193</v>
      </c>
    </row>
    <row r="4" spans="1:6" ht="18" customHeight="1" x14ac:dyDescent="0.2">
      <c r="A4" t="s">
        <v>196</v>
      </c>
      <c r="E4" s="126">
        <f>B4+D4/2040</f>
        <v>0</v>
      </c>
    </row>
    <row r="5" spans="1:6" ht="18" customHeight="1" x14ac:dyDescent="0.2">
      <c r="A5" t="s">
        <v>182</v>
      </c>
      <c r="E5" s="126">
        <f t="shared" ref="E5:E26" si="0">B5+D5/2040</f>
        <v>0</v>
      </c>
    </row>
    <row r="6" spans="1:6" ht="18" customHeight="1" x14ac:dyDescent="0.2">
      <c r="A6" t="s">
        <v>183</v>
      </c>
      <c r="E6" s="126">
        <f t="shared" si="0"/>
        <v>0</v>
      </c>
    </row>
    <row r="7" spans="1:6" ht="18" customHeight="1" x14ac:dyDescent="0.2">
      <c r="A7" t="s">
        <v>197</v>
      </c>
      <c r="E7" s="126">
        <f t="shared" si="0"/>
        <v>0</v>
      </c>
    </row>
    <row r="8" spans="1:6" ht="18" customHeight="1" x14ac:dyDescent="0.2">
      <c r="A8" t="s">
        <v>198</v>
      </c>
      <c r="E8" s="126">
        <f t="shared" si="0"/>
        <v>0</v>
      </c>
    </row>
    <row r="9" spans="1:6" ht="18" customHeight="1" x14ac:dyDescent="0.2">
      <c r="A9" s="128" t="s">
        <v>127</v>
      </c>
      <c r="B9" s="128"/>
      <c r="C9" s="128"/>
      <c r="D9" s="128"/>
      <c r="E9" s="129">
        <f t="shared" si="0"/>
        <v>0</v>
      </c>
    </row>
    <row r="10" spans="1:6" ht="18" customHeight="1" x14ac:dyDescent="0.2">
      <c r="A10" s="1" t="s">
        <v>55</v>
      </c>
      <c r="B10" s="1"/>
      <c r="C10" s="1"/>
      <c r="D10" s="1"/>
      <c r="E10" s="127">
        <f t="shared" si="0"/>
        <v>0</v>
      </c>
    </row>
    <row r="11" spans="1:6" ht="18" customHeight="1" x14ac:dyDescent="0.2">
      <c r="A11" t="s">
        <v>184</v>
      </c>
      <c r="E11" s="126">
        <f t="shared" si="0"/>
        <v>0</v>
      </c>
    </row>
    <row r="12" spans="1:6" ht="18" customHeight="1" x14ac:dyDescent="0.2">
      <c r="A12" t="s">
        <v>185</v>
      </c>
      <c r="E12" s="126">
        <f t="shared" si="0"/>
        <v>0</v>
      </c>
    </row>
    <row r="13" spans="1:6" ht="18" customHeight="1" x14ac:dyDescent="0.2">
      <c r="A13" t="s">
        <v>186</v>
      </c>
      <c r="E13" s="126">
        <f t="shared" si="0"/>
        <v>0</v>
      </c>
    </row>
    <row r="14" spans="1:6" ht="18" customHeight="1" x14ac:dyDescent="0.2">
      <c r="A14" t="s">
        <v>187</v>
      </c>
      <c r="E14" s="126">
        <f t="shared" si="0"/>
        <v>0</v>
      </c>
    </row>
    <row r="15" spans="1:6" ht="18" customHeight="1" x14ac:dyDescent="0.2">
      <c r="A15" t="s">
        <v>130</v>
      </c>
      <c r="E15" s="126">
        <f t="shared" si="0"/>
        <v>0</v>
      </c>
    </row>
    <row r="16" spans="1:6" ht="18" customHeight="1" x14ac:dyDescent="0.2">
      <c r="A16" t="s">
        <v>126</v>
      </c>
      <c r="E16" s="126">
        <f t="shared" si="0"/>
        <v>0</v>
      </c>
    </row>
    <row r="17" spans="1:5" ht="18" customHeight="1" x14ac:dyDescent="0.2">
      <c r="A17" t="s">
        <v>128</v>
      </c>
      <c r="E17" s="126">
        <f t="shared" si="0"/>
        <v>0</v>
      </c>
    </row>
    <row r="18" spans="1:5" ht="18" customHeight="1" x14ac:dyDescent="0.2">
      <c r="A18" t="s">
        <v>188</v>
      </c>
      <c r="E18" s="126">
        <f t="shared" si="0"/>
        <v>0</v>
      </c>
    </row>
    <row r="19" spans="1:5" ht="18" customHeight="1" x14ac:dyDescent="0.2">
      <c r="A19" t="s">
        <v>189</v>
      </c>
      <c r="E19" s="126">
        <f t="shared" si="0"/>
        <v>0</v>
      </c>
    </row>
    <row r="20" spans="1:5" ht="18" customHeight="1" x14ac:dyDescent="0.2">
      <c r="A20" t="s">
        <v>118</v>
      </c>
      <c r="E20" s="126">
        <f t="shared" si="0"/>
        <v>0</v>
      </c>
    </row>
    <row r="21" spans="1:5" ht="18" customHeight="1" x14ac:dyDescent="0.2">
      <c r="A21" t="s">
        <v>115</v>
      </c>
      <c r="E21" s="206">
        <f t="shared" si="0"/>
        <v>0</v>
      </c>
    </row>
    <row r="22" spans="1:5" ht="18" customHeight="1" x14ac:dyDescent="0.2">
      <c r="A22" t="s">
        <v>190</v>
      </c>
      <c r="E22" s="126">
        <f t="shared" si="0"/>
        <v>0</v>
      </c>
    </row>
    <row r="23" spans="1:5" ht="18" customHeight="1" x14ac:dyDescent="0.2">
      <c r="A23" t="s">
        <v>191</v>
      </c>
      <c r="E23" s="126">
        <f t="shared" si="0"/>
        <v>0</v>
      </c>
    </row>
    <row r="24" spans="1:5" ht="18" customHeight="1" x14ac:dyDescent="0.2">
      <c r="A24" t="s">
        <v>129</v>
      </c>
      <c r="E24" s="126">
        <f t="shared" si="0"/>
        <v>0</v>
      </c>
    </row>
    <row r="25" spans="1:5" ht="18" customHeight="1" x14ac:dyDescent="0.2">
      <c r="A25" t="s">
        <v>192</v>
      </c>
      <c r="E25" s="126">
        <f t="shared" si="0"/>
        <v>0</v>
      </c>
    </row>
    <row r="26" spans="1:5" ht="18" customHeight="1" x14ac:dyDescent="0.2">
      <c r="A26" s="1" t="s">
        <v>131</v>
      </c>
      <c r="B26" s="1"/>
      <c r="C26" s="1"/>
      <c r="D26" s="1"/>
      <c r="E26" s="127">
        <f t="shared" si="0"/>
        <v>0</v>
      </c>
    </row>
    <row r="27" spans="1:5" ht="18" customHeight="1" x14ac:dyDescent="0.2">
      <c r="A27" s="133" t="s">
        <v>16</v>
      </c>
      <c r="B27">
        <f>SUM(B4:B26)</f>
        <v>0</v>
      </c>
      <c r="C27">
        <f>SUM(C9:C26)</f>
        <v>0</v>
      </c>
      <c r="D27">
        <f>SUM(D10:D26)</f>
        <v>0</v>
      </c>
      <c r="E27" s="206">
        <f>SUM(E4:E26)</f>
        <v>0</v>
      </c>
    </row>
  </sheetData>
  <pageMargins left="0.7" right="0.7" top="0.75" bottom="0.75" header="0.3" footer="0.3"/>
  <pageSetup scale="85" orientation="portrait" r:id="rId1"/>
  <headerFooter scaleWithDoc="0">
    <oddHeader>&amp;C&amp;14Solid Waste Dept. FCA Study</oddHead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0"/>
  <sheetViews>
    <sheetView view="pageLayout" zoomScaleNormal="100" workbookViewId="0">
      <selection activeCell="C11" sqref="C11:C13"/>
    </sheetView>
  </sheetViews>
  <sheetFormatPr baseColWidth="10" defaultColWidth="8.83203125" defaultRowHeight="15" x14ac:dyDescent="0.2"/>
  <cols>
    <col min="1" max="1" width="5.6640625" customWidth="1"/>
    <col min="2" max="2" width="40.6640625" customWidth="1"/>
    <col min="3" max="4" width="25.6640625" customWidth="1"/>
    <col min="5" max="5" width="18.6640625" customWidth="1"/>
  </cols>
  <sheetData>
    <row r="1" spans="1:5" ht="24.75" customHeight="1" x14ac:dyDescent="0.25">
      <c r="A1" s="32" t="s">
        <v>38</v>
      </c>
      <c r="B1" s="32"/>
      <c r="C1" s="10" t="s">
        <v>101</v>
      </c>
      <c r="D1" s="1"/>
      <c r="E1" s="1"/>
    </row>
    <row r="2" spans="1:5" ht="28" customHeight="1" x14ac:dyDescent="0.2">
      <c r="B2" s="33"/>
      <c r="C2" s="118"/>
      <c r="D2" s="9"/>
      <c r="E2" s="31" t="s">
        <v>210</v>
      </c>
    </row>
    <row r="3" spans="1:5" ht="32.25" customHeight="1" x14ac:dyDescent="0.2">
      <c r="B3" s="9" t="s">
        <v>84</v>
      </c>
      <c r="C3" s="36"/>
      <c r="D3" s="9"/>
    </row>
    <row r="4" spans="1:5" ht="35" customHeight="1" x14ac:dyDescent="0.2">
      <c r="A4" s="51">
        <v>1</v>
      </c>
      <c r="B4" s="44" t="s">
        <v>48</v>
      </c>
      <c r="C4" s="13"/>
      <c r="D4" s="13"/>
      <c r="E4" s="12"/>
    </row>
    <row r="5" spans="1:5" ht="24" customHeight="1" x14ac:dyDescent="0.2">
      <c r="A5" s="30" t="s">
        <v>43</v>
      </c>
      <c r="B5" s="29" t="s">
        <v>39</v>
      </c>
      <c r="C5" s="52"/>
      <c r="D5" s="45"/>
      <c r="E5" s="46"/>
    </row>
    <row r="6" spans="1:5" ht="24" customHeight="1" x14ac:dyDescent="0.2">
      <c r="A6" s="41" t="s">
        <v>42</v>
      </c>
      <c r="B6" s="40" t="s">
        <v>132</v>
      </c>
      <c r="C6" s="53"/>
      <c r="D6" s="47"/>
      <c r="E6" s="48"/>
    </row>
    <row r="7" spans="1:5" ht="24" customHeight="1" thickBot="1" x14ac:dyDescent="0.25">
      <c r="A7" s="41" t="s">
        <v>41</v>
      </c>
      <c r="B7" s="40" t="s">
        <v>40</v>
      </c>
      <c r="C7" s="182"/>
      <c r="D7" s="47"/>
      <c r="E7" s="48"/>
    </row>
    <row r="8" spans="1:5" ht="24" customHeight="1" x14ac:dyDescent="0.2">
      <c r="A8" s="43" t="s">
        <v>134</v>
      </c>
      <c r="B8" s="42" t="s">
        <v>133</v>
      </c>
      <c r="C8" s="181" t="str">
        <f>IF(C7=0,"",C5/(C7-C6))</f>
        <v/>
      </c>
      <c r="D8" s="49"/>
      <c r="E8" s="50"/>
    </row>
    <row r="9" spans="1:5" ht="22.5" customHeight="1" x14ac:dyDescent="0.2">
      <c r="A9" s="2"/>
    </row>
    <row r="10" spans="1:5" ht="35" customHeight="1" x14ac:dyDescent="0.2">
      <c r="A10" s="51">
        <v>2</v>
      </c>
      <c r="B10" s="44" t="s">
        <v>49</v>
      </c>
      <c r="C10" s="13"/>
      <c r="D10" s="13"/>
      <c r="E10" s="12"/>
    </row>
    <row r="11" spans="1:5" ht="24" customHeight="1" x14ac:dyDescent="0.2">
      <c r="A11" s="30" t="s">
        <v>44</v>
      </c>
      <c r="B11" s="29" t="s">
        <v>47</v>
      </c>
      <c r="C11" s="54"/>
      <c r="D11" s="45"/>
      <c r="E11" s="46"/>
    </row>
    <row r="12" spans="1:5" ht="24" customHeight="1" x14ac:dyDescent="0.2">
      <c r="A12" s="41" t="s">
        <v>45</v>
      </c>
      <c r="B12" s="40" t="s">
        <v>51</v>
      </c>
      <c r="C12" s="55"/>
      <c r="D12" s="47"/>
      <c r="E12" s="48"/>
    </row>
    <row r="13" spans="1:5" ht="24" customHeight="1" thickBot="1" x14ac:dyDescent="0.25">
      <c r="A13" s="41" t="s">
        <v>46</v>
      </c>
      <c r="B13" s="40" t="s">
        <v>85</v>
      </c>
      <c r="C13" s="183"/>
      <c r="D13" s="47"/>
      <c r="E13" s="48"/>
    </row>
    <row r="14" spans="1:5" ht="24" customHeight="1" x14ac:dyDescent="0.2">
      <c r="A14" s="43" t="s">
        <v>50</v>
      </c>
      <c r="B14" s="42" t="s">
        <v>52</v>
      </c>
      <c r="C14" s="181" t="e">
        <f>(C11/(C13-C12))</f>
        <v>#DIV/0!</v>
      </c>
      <c r="D14" s="49"/>
      <c r="E14" s="50"/>
    </row>
    <row r="16" spans="1:5" ht="26" x14ac:dyDescent="0.3">
      <c r="B16" s="201"/>
      <c r="C16" s="202"/>
    </row>
    <row r="17" spans="1:3" ht="26" x14ac:dyDescent="0.3">
      <c r="B17" s="203"/>
      <c r="C17" s="204"/>
    </row>
    <row r="20" spans="1:3" x14ac:dyDescent="0.2">
      <c r="C20" s="124"/>
    </row>
    <row r="21" spans="1:3" x14ac:dyDescent="0.2">
      <c r="C21" s="124"/>
    </row>
    <row r="22" spans="1:3" x14ac:dyDescent="0.2">
      <c r="C22" s="124"/>
    </row>
    <row r="23" spans="1:3" x14ac:dyDescent="0.2">
      <c r="C23" s="124"/>
    </row>
    <row r="24" spans="1:3" x14ac:dyDescent="0.2">
      <c r="C24" s="124"/>
    </row>
    <row r="25" spans="1:3" x14ac:dyDescent="0.2">
      <c r="C25" s="124"/>
    </row>
    <row r="26" spans="1:3" ht="21" customHeight="1" x14ac:dyDescent="0.2">
      <c r="A26" s="200"/>
      <c r="C26" s="124"/>
    </row>
    <row r="27" spans="1:3" x14ac:dyDescent="0.2">
      <c r="C27" s="124"/>
    </row>
    <row r="28" spans="1:3" x14ac:dyDescent="0.2">
      <c r="C28" s="124"/>
    </row>
    <row r="29" spans="1:3" x14ac:dyDescent="0.2">
      <c r="C29" s="190"/>
    </row>
    <row r="34" spans="3:3" x14ac:dyDescent="0.2">
      <c r="C34" s="120"/>
    </row>
    <row r="35" spans="3:3" x14ac:dyDescent="0.2">
      <c r="C35" s="120"/>
    </row>
    <row r="36" spans="3:3" x14ac:dyDescent="0.2">
      <c r="C36" s="120"/>
    </row>
    <row r="37" spans="3:3" x14ac:dyDescent="0.2">
      <c r="C37" s="120"/>
    </row>
    <row r="38" spans="3:3" x14ac:dyDescent="0.2">
      <c r="C38" s="120"/>
    </row>
    <row r="39" spans="3:3" x14ac:dyDescent="0.2">
      <c r="C39" s="120"/>
    </row>
    <row r="40" spans="3:3" x14ac:dyDescent="0.2">
      <c r="C40" s="120"/>
    </row>
  </sheetData>
  <pageMargins left="0.7" right="0.7" top="0.75" bottom="0.75" header="0.3" footer="0.3"/>
  <pageSetup scale="85" orientation="landscape" horizontalDpi="300" verticalDpi="300" r:id="rId1"/>
  <headerFooter scaleWithDoc="0">
    <oddHeader>&amp;C&amp;14Solid Waste Dept. FCA Study</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6"/>
  <sheetViews>
    <sheetView view="pageLayout" topLeftCell="A7" zoomScale="90" zoomScaleNormal="100" zoomScalePageLayoutView="90" workbookViewId="0">
      <selection activeCell="B4" sqref="B4:E4"/>
    </sheetView>
  </sheetViews>
  <sheetFormatPr baseColWidth="10" defaultColWidth="7.5" defaultRowHeight="15" x14ac:dyDescent="0.2"/>
  <cols>
    <col min="1" max="1" width="4.5" customWidth="1"/>
    <col min="2" max="2" width="36.5" customWidth="1"/>
    <col min="3" max="3" width="15.6640625" customWidth="1"/>
    <col min="4" max="5" width="18.6640625" customWidth="1"/>
    <col min="6" max="7" width="15.6640625" customWidth="1"/>
    <col min="8" max="8" width="18.6640625" customWidth="1"/>
  </cols>
  <sheetData>
    <row r="1" spans="1:8" ht="24.75" customHeight="1" x14ac:dyDescent="0.25">
      <c r="A1" s="32" t="s">
        <v>38</v>
      </c>
      <c r="B1" s="32"/>
      <c r="C1" s="32"/>
      <c r="D1" s="10" t="s">
        <v>102</v>
      </c>
      <c r="E1" s="1"/>
      <c r="F1" s="1"/>
      <c r="G1" s="1"/>
      <c r="H1" s="1"/>
    </row>
    <row r="2" spans="1:8" ht="28" customHeight="1" x14ac:dyDescent="0.2">
      <c r="B2" s="33"/>
      <c r="C2" s="36"/>
      <c r="D2" s="36"/>
      <c r="E2" s="9"/>
      <c r="F2" s="9"/>
      <c r="H2" s="31" t="s">
        <v>211</v>
      </c>
    </row>
    <row r="3" spans="1:8" ht="43.5" customHeight="1" x14ac:dyDescent="0.2">
      <c r="A3" s="37"/>
      <c r="B3" s="12" t="s">
        <v>53</v>
      </c>
      <c r="C3" s="12" t="s">
        <v>148</v>
      </c>
      <c r="D3" s="25" t="s">
        <v>58</v>
      </c>
      <c r="E3" s="25" t="s">
        <v>159</v>
      </c>
      <c r="F3" s="25" t="s">
        <v>57</v>
      </c>
      <c r="G3" s="25" t="s">
        <v>96</v>
      </c>
      <c r="H3" s="25" t="s">
        <v>54</v>
      </c>
    </row>
    <row r="4" spans="1:8" ht="24" customHeight="1" x14ac:dyDescent="0.2">
      <c r="A4" s="7">
        <v>1</v>
      </c>
      <c r="B4" s="29"/>
      <c r="C4" s="29"/>
      <c r="D4" s="104"/>
      <c r="E4" s="106"/>
      <c r="F4" s="205" t="e" cm="1">
        <f t="array" ref="F4">_xlfn.IFS(E4=1,Indirect1!C8,E4=2,Indirect1!C14)</f>
        <v>#N/A</v>
      </c>
      <c r="G4" s="30"/>
      <c r="H4" s="178" t="e">
        <f t="shared" ref="H4:H19" si="0">IF(ISBLANK(G4),D4*F4,D4*F4*G4)</f>
        <v>#N/A</v>
      </c>
    </row>
    <row r="5" spans="1:8" ht="24" customHeight="1" x14ac:dyDescent="0.2">
      <c r="A5" s="7">
        <v>2</v>
      </c>
      <c r="B5" s="29"/>
      <c r="C5" s="29"/>
      <c r="D5" s="104"/>
      <c r="E5" s="106"/>
      <c r="F5" s="205">
        <f>(Indirect1!$C$17)</f>
        <v>0</v>
      </c>
      <c r="G5" s="30"/>
      <c r="H5" s="178">
        <f t="shared" si="0"/>
        <v>0</v>
      </c>
    </row>
    <row r="6" spans="1:8" ht="24" customHeight="1" x14ac:dyDescent="0.2">
      <c r="A6" s="7">
        <v>3</v>
      </c>
      <c r="B6" s="29"/>
      <c r="C6" s="29"/>
      <c r="D6" s="104"/>
      <c r="E6" s="106"/>
      <c r="F6" s="205">
        <f>(Indirect1!$C$17)</f>
        <v>0</v>
      </c>
      <c r="G6" s="30"/>
      <c r="H6" s="178">
        <f t="shared" si="0"/>
        <v>0</v>
      </c>
    </row>
    <row r="7" spans="1:8" ht="24" customHeight="1" x14ac:dyDescent="0.2">
      <c r="A7" s="7">
        <v>4</v>
      </c>
      <c r="B7" s="29"/>
      <c r="C7" s="29"/>
      <c r="D7" s="104"/>
      <c r="E7" s="106"/>
      <c r="F7" s="205">
        <f>(Indirect1!$C$17)</f>
        <v>0</v>
      </c>
      <c r="G7" s="30"/>
      <c r="H7" s="178">
        <f t="shared" si="0"/>
        <v>0</v>
      </c>
    </row>
    <row r="8" spans="1:8" ht="24" customHeight="1" x14ac:dyDescent="0.2">
      <c r="A8" s="7">
        <v>5</v>
      </c>
      <c r="B8" s="29"/>
      <c r="C8" s="29"/>
      <c r="D8" s="104"/>
      <c r="E8" s="106"/>
      <c r="F8" s="205">
        <f>(Indirect1!$C$17)</f>
        <v>0</v>
      </c>
      <c r="G8" s="144"/>
      <c r="H8" s="178">
        <f t="shared" si="0"/>
        <v>0</v>
      </c>
    </row>
    <row r="9" spans="1:8" ht="24" customHeight="1" x14ac:dyDescent="0.2">
      <c r="A9" s="7">
        <v>6</v>
      </c>
      <c r="B9" s="29"/>
      <c r="C9" s="145"/>
      <c r="D9" s="104"/>
      <c r="E9" s="106"/>
      <c r="F9" s="205">
        <f>(Indirect1!$C$17)</f>
        <v>0</v>
      </c>
      <c r="G9" s="144"/>
      <c r="H9" s="178">
        <f t="shared" si="0"/>
        <v>0</v>
      </c>
    </row>
    <row r="10" spans="1:8" ht="24" customHeight="1" x14ac:dyDescent="0.2">
      <c r="A10" s="7">
        <v>7</v>
      </c>
      <c r="B10" s="29"/>
      <c r="C10" s="145"/>
      <c r="D10" s="104"/>
      <c r="E10" s="106"/>
      <c r="F10" s="205">
        <f>(Indirect1!$C$17)</f>
        <v>0</v>
      </c>
      <c r="G10" s="30"/>
      <c r="H10" s="178">
        <f t="shared" si="0"/>
        <v>0</v>
      </c>
    </row>
    <row r="11" spans="1:8" ht="24" customHeight="1" x14ac:dyDescent="0.2">
      <c r="A11" s="7">
        <v>8</v>
      </c>
      <c r="B11" s="29"/>
      <c r="C11" s="29"/>
      <c r="D11" s="104"/>
      <c r="E11" s="106"/>
      <c r="F11" s="205">
        <f>(Indirect1!$C$17)</f>
        <v>0</v>
      </c>
      <c r="G11" s="30"/>
      <c r="H11" s="178">
        <f t="shared" si="0"/>
        <v>0</v>
      </c>
    </row>
    <row r="12" spans="1:8" ht="24" customHeight="1" x14ac:dyDescent="0.2">
      <c r="A12" s="7">
        <v>9</v>
      </c>
      <c r="B12" s="29"/>
      <c r="C12" s="29"/>
      <c r="D12" s="104"/>
      <c r="E12" s="106"/>
      <c r="F12" s="205">
        <f>(Indirect1!$C$17)</f>
        <v>0</v>
      </c>
      <c r="G12" s="30"/>
      <c r="H12" s="178">
        <f t="shared" si="0"/>
        <v>0</v>
      </c>
    </row>
    <row r="13" spans="1:8" ht="24" customHeight="1" x14ac:dyDescent="0.2">
      <c r="A13" s="7">
        <v>10</v>
      </c>
      <c r="B13" s="29"/>
      <c r="C13" s="29"/>
      <c r="D13" s="104"/>
      <c r="E13" s="106"/>
      <c r="F13" s="205">
        <f>(Indirect1!$C$17)</f>
        <v>0</v>
      </c>
      <c r="G13" s="30"/>
      <c r="H13" s="178">
        <f t="shared" si="0"/>
        <v>0</v>
      </c>
    </row>
    <row r="14" spans="1:8" ht="24" customHeight="1" x14ac:dyDescent="0.2">
      <c r="A14" s="7">
        <v>11</v>
      </c>
      <c r="B14" s="29"/>
      <c r="C14" s="29"/>
      <c r="D14" s="104"/>
      <c r="E14" s="106"/>
      <c r="F14" s="205">
        <f>(Indirect1!$C$17)</f>
        <v>0</v>
      </c>
      <c r="G14" s="30"/>
      <c r="H14" s="178">
        <f t="shared" si="0"/>
        <v>0</v>
      </c>
    </row>
    <row r="15" spans="1:8" ht="24" customHeight="1" x14ac:dyDescent="0.2">
      <c r="A15" s="7">
        <v>12</v>
      </c>
      <c r="B15" s="29"/>
      <c r="C15" s="29"/>
      <c r="D15" s="104"/>
      <c r="E15" s="106"/>
      <c r="F15" s="205">
        <f>(Indirect1!$C$17)</f>
        <v>0</v>
      </c>
      <c r="G15" s="30"/>
      <c r="H15" s="178">
        <f t="shared" si="0"/>
        <v>0</v>
      </c>
    </row>
    <row r="16" spans="1:8" ht="24" customHeight="1" x14ac:dyDescent="0.2">
      <c r="A16" s="7">
        <v>13</v>
      </c>
      <c r="B16" s="29"/>
      <c r="C16" s="29"/>
      <c r="D16" s="104"/>
      <c r="E16" s="106"/>
      <c r="F16" s="205">
        <f>(Indirect1!$C$17)</f>
        <v>0</v>
      </c>
      <c r="G16" s="30"/>
      <c r="H16" s="178">
        <f t="shared" si="0"/>
        <v>0</v>
      </c>
    </row>
    <row r="17" spans="1:8" ht="24" customHeight="1" x14ac:dyDescent="0.2">
      <c r="A17" s="7">
        <v>14</v>
      </c>
      <c r="B17" s="29"/>
      <c r="C17" s="29"/>
      <c r="D17" s="104"/>
      <c r="E17" s="106"/>
      <c r="F17" s="205">
        <f>(Indirect1!$C$17)</f>
        <v>0</v>
      </c>
      <c r="G17" s="30"/>
      <c r="H17" s="178">
        <f t="shared" si="0"/>
        <v>0</v>
      </c>
    </row>
    <row r="18" spans="1:8" ht="24" customHeight="1" x14ac:dyDescent="0.2">
      <c r="A18" s="7">
        <v>15</v>
      </c>
      <c r="B18" s="29"/>
      <c r="C18" s="29"/>
      <c r="D18" s="104"/>
      <c r="E18" s="106"/>
      <c r="F18" s="205">
        <f>(Indirect1!$C$17)</f>
        <v>0</v>
      </c>
      <c r="G18" s="30"/>
      <c r="H18" s="178">
        <f t="shared" si="0"/>
        <v>0</v>
      </c>
    </row>
    <row r="19" spans="1:8" ht="24" customHeight="1" x14ac:dyDescent="0.2">
      <c r="A19" s="7">
        <v>16</v>
      </c>
      <c r="B19" s="29" t="s">
        <v>56</v>
      </c>
      <c r="C19" s="29"/>
      <c r="D19" s="104"/>
      <c r="E19" s="106"/>
      <c r="F19" s="205">
        <f>(Indirect1!$C$17)</f>
        <v>0</v>
      </c>
      <c r="G19" s="30"/>
      <c r="H19" s="178">
        <f t="shared" si="0"/>
        <v>0</v>
      </c>
    </row>
    <row r="20" spans="1:8" ht="24" customHeight="1" x14ac:dyDescent="0.2">
      <c r="A20" s="7"/>
      <c r="B20" s="94"/>
      <c r="C20" s="140"/>
      <c r="D20" s="92"/>
      <c r="E20" s="93"/>
      <c r="F20" s="92"/>
      <c r="G20" s="91" t="s">
        <v>83</v>
      </c>
      <c r="H20" s="179" t="e">
        <f>SUM(H4:H19)</f>
        <v>#N/A</v>
      </c>
    </row>
    <row r="22" spans="1:8" x14ac:dyDescent="0.2">
      <c r="C22" s="107" t="s">
        <v>181</v>
      </c>
      <c r="D22" s="107" t="s">
        <v>136</v>
      </c>
      <c r="E22" s="107" t="s">
        <v>137</v>
      </c>
      <c r="F22" s="107" t="s">
        <v>138</v>
      </c>
    </row>
    <row r="23" spans="1:8" x14ac:dyDescent="0.2">
      <c r="B23" t="s">
        <v>135</v>
      </c>
      <c r="D23" s="124"/>
      <c r="E23" s="146"/>
      <c r="F23" s="177">
        <f>D23+E23</f>
        <v>0</v>
      </c>
      <c r="G23" s="2"/>
    </row>
    <row r="24" spans="1:8" x14ac:dyDescent="0.2">
      <c r="B24" t="s">
        <v>139</v>
      </c>
      <c r="D24" s="124"/>
      <c r="E24" s="147"/>
      <c r="F24" s="177">
        <f>D24+E24</f>
        <v>0</v>
      </c>
      <c r="G24" s="2"/>
    </row>
    <row r="25" spans="1:8" x14ac:dyDescent="0.2">
      <c r="B25" s="131" t="s">
        <v>151</v>
      </c>
      <c r="C25" s="131"/>
      <c r="D25" s="124"/>
      <c r="E25" s="147"/>
      <c r="F25" s="177">
        <f>D25+E25</f>
        <v>0</v>
      </c>
      <c r="G25" s="2"/>
    </row>
    <row r="26" spans="1:8" x14ac:dyDescent="0.2">
      <c r="D26" s="124"/>
    </row>
    <row r="27" spans="1:8" x14ac:dyDescent="0.2">
      <c r="D27" s="124"/>
    </row>
    <row r="28" spans="1:8" x14ac:dyDescent="0.2">
      <c r="D28" s="124"/>
    </row>
    <row r="29" spans="1:8" x14ac:dyDescent="0.2">
      <c r="D29" s="124"/>
    </row>
    <row r="30" spans="1:8" x14ac:dyDescent="0.2">
      <c r="D30" s="124"/>
    </row>
    <row r="31" spans="1:8" ht="16" x14ac:dyDescent="0.2">
      <c r="A31" s="166" t="s">
        <v>162</v>
      </c>
      <c r="D31" s="124"/>
    </row>
    <row r="32" spans="1:8" x14ac:dyDescent="0.2">
      <c r="D32" s="124"/>
    </row>
    <row r="33" spans="2:8" x14ac:dyDescent="0.2">
      <c r="B33" s="141" t="s">
        <v>176</v>
      </c>
      <c r="C33" s="107"/>
      <c r="D33" s="142" t="s">
        <v>179</v>
      </c>
      <c r="F33" s="1" t="s">
        <v>155</v>
      </c>
      <c r="G33" s="1"/>
      <c r="H33" s="1"/>
    </row>
    <row r="34" spans="2:8" x14ac:dyDescent="0.2">
      <c r="B34" t="s">
        <v>152</v>
      </c>
      <c r="C34" s="124"/>
      <c r="D34" s="124"/>
      <c r="F34" t="s">
        <v>156</v>
      </c>
    </row>
    <row r="35" spans="2:8" x14ac:dyDescent="0.2">
      <c r="B35" t="s">
        <v>149</v>
      </c>
      <c r="C35" s="124"/>
      <c r="D35" s="124"/>
      <c r="F35" t="s">
        <v>157</v>
      </c>
      <c r="G35" s="1"/>
      <c r="H35" s="1"/>
    </row>
    <row r="36" spans="2:8" x14ac:dyDescent="0.2">
      <c r="B36" t="s">
        <v>163</v>
      </c>
      <c r="C36" s="124"/>
      <c r="D36" s="124"/>
      <c r="G36" t="s">
        <v>158</v>
      </c>
      <c r="H36" s="174" t="e">
        <f>H34/H35</f>
        <v>#DIV/0!</v>
      </c>
    </row>
    <row r="37" spans="2:8" x14ac:dyDescent="0.2">
      <c r="B37" t="s">
        <v>164</v>
      </c>
      <c r="C37" s="124"/>
      <c r="D37" s="124"/>
    </row>
    <row r="38" spans="2:8" x14ac:dyDescent="0.2">
      <c r="B38" t="s">
        <v>165</v>
      </c>
      <c r="C38" s="124"/>
      <c r="D38" s="124"/>
    </row>
    <row r="39" spans="2:8" x14ac:dyDescent="0.2">
      <c r="B39" t="s">
        <v>166</v>
      </c>
      <c r="C39" s="124"/>
      <c r="D39" s="124"/>
    </row>
    <row r="40" spans="2:8" x14ac:dyDescent="0.2">
      <c r="B40" t="s">
        <v>167</v>
      </c>
      <c r="C40" s="124"/>
      <c r="D40" s="124"/>
    </row>
    <row r="41" spans="2:8" x14ac:dyDescent="0.2">
      <c r="B41" t="s">
        <v>168</v>
      </c>
      <c r="C41" s="124"/>
      <c r="D41" s="124"/>
    </row>
    <row r="42" spans="2:8" x14ac:dyDescent="0.2">
      <c r="B42" t="s">
        <v>169</v>
      </c>
      <c r="C42" s="124"/>
      <c r="D42" s="124"/>
    </row>
    <row r="43" spans="2:8" x14ac:dyDescent="0.2">
      <c r="B43" t="s">
        <v>170</v>
      </c>
      <c r="C43" s="124"/>
      <c r="D43" s="124"/>
    </row>
    <row r="44" spans="2:8" x14ac:dyDescent="0.2">
      <c r="B44" t="s">
        <v>171</v>
      </c>
      <c r="C44" s="124"/>
      <c r="D44" s="124"/>
    </row>
    <row r="45" spans="2:8" x14ac:dyDescent="0.2">
      <c r="B45" t="s">
        <v>172</v>
      </c>
      <c r="C45" s="124"/>
      <c r="D45" s="124"/>
    </row>
    <row r="46" spans="2:8" x14ac:dyDescent="0.2">
      <c r="B46" s="1" t="s">
        <v>173</v>
      </c>
      <c r="C46" s="143"/>
      <c r="D46" s="143"/>
    </row>
    <row r="47" spans="2:8" x14ac:dyDescent="0.2">
      <c r="B47" s="102" t="s">
        <v>150</v>
      </c>
      <c r="C47" s="124">
        <f>SUM(C34:C46)</f>
        <v>0</v>
      </c>
      <c r="D47" s="177">
        <f>SUM(D34:D46)</f>
        <v>0</v>
      </c>
    </row>
    <row r="49" spans="2:4" x14ac:dyDescent="0.2">
      <c r="B49" t="s">
        <v>151</v>
      </c>
      <c r="C49" s="124"/>
      <c r="D49" s="124"/>
    </row>
    <row r="50" spans="2:4" x14ac:dyDescent="0.2">
      <c r="B50" t="s">
        <v>152</v>
      </c>
      <c r="C50" s="124">
        <v>0</v>
      </c>
      <c r="D50" s="124"/>
    </row>
    <row r="51" spans="2:4" x14ac:dyDescent="0.2">
      <c r="B51" t="s">
        <v>154</v>
      </c>
      <c r="C51" s="124">
        <v>0</v>
      </c>
      <c r="D51" s="124"/>
    </row>
    <row r="52" spans="2:4" x14ac:dyDescent="0.2">
      <c r="B52" t="s">
        <v>153</v>
      </c>
      <c r="C52" s="124">
        <v>0</v>
      </c>
      <c r="D52" s="124"/>
    </row>
    <row r="53" spans="2:4" x14ac:dyDescent="0.2">
      <c r="B53" t="s">
        <v>174</v>
      </c>
      <c r="C53" s="124">
        <v>0</v>
      </c>
      <c r="D53" s="124"/>
    </row>
    <row r="54" spans="2:4" x14ac:dyDescent="0.2">
      <c r="B54" s="1" t="s">
        <v>175</v>
      </c>
      <c r="C54" s="143">
        <v>0</v>
      </c>
      <c r="D54" s="143"/>
    </row>
    <row r="55" spans="2:4" x14ac:dyDescent="0.2">
      <c r="B55" s="102" t="s">
        <v>150</v>
      </c>
      <c r="C55" s="124">
        <f>SUM(C50:C54)</f>
        <v>0</v>
      </c>
      <c r="D55" s="177">
        <f>SUM(D50:D54)</f>
        <v>0</v>
      </c>
    </row>
    <row r="56" spans="2:4" x14ac:dyDescent="0.2">
      <c r="C56" s="124"/>
      <c r="D56" s="124"/>
    </row>
  </sheetData>
  <pageMargins left="0.7" right="0.7" top="0.75" bottom="0.75" header="0.3" footer="0.3"/>
  <pageSetup paperSize="3" scale="83" fitToHeight="2" orientation="portrait" horizontalDpi="300" verticalDpi="300" r:id="rId1"/>
  <headerFooter scaleWithDoc="0">
    <oddHeader>&amp;C&amp;14Solid Waste Dept. FCA Study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21"/>
  <sheetViews>
    <sheetView zoomScale="90" zoomScaleNormal="90" zoomScalePageLayoutView="90" workbookViewId="0">
      <selection activeCell="M21" sqref="A1:M21"/>
    </sheetView>
  </sheetViews>
  <sheetFormatPr baseColWidth="10" defaultColWidth="8.83203125" defaultRowHeight="15" x14ac:dyDescent="0.2"/>
  <cols>
    <col min="1" max="1" width="4.5" customWidth="1"/>
    <col min="2" max="2" width="28" customWidth="1"/>
    <col min="3" max="3" width="13.33203125" bestFit="1" customWidth="1"/>
    <col min="4" max="4" width="15.6640625" customWidth="1"/>
    <col min="5" max="5" width="6.6640625" customWidth="1"/>
    <col min="6" max="6" width="14.5" customWidth="1"/>
    <col min="7" max="7" width="6.6640625" customWidth="1"/>
    <col min="8" max="8" width="14.5" customWidth="1"/>
    <col min="9" max="9" width="6.6640625" customWidth="1"/>
    <col min="10" max="10" width="15.1640625" customWidth="1"/>
    <col min="11" max="11" width="6.6640625" customWidth="1"/>
    <col min="12" max="12" width="14.6640625" customWidth="1"/>
    <col min="13" max="13" width="5.5" bestFit="1" customWidth="1"/>
  </cols>
  <sheetData>
    <row r="1" spans="1:13" ht="24.75" customHeight="1" x14ac:dyDescent="0.25">
      <c r="A1" s="32" t="s">
        <v>108</v>
      </c>
      <c r="B1" s="10"/>
      <c r="C1" s="10"/>
      <c r="D1" s="10"/>
      <c r="E1" s="10"/>
      <c r="F1" s="1"/>
      <c r="G1" s="1"/>
      <c r="H1" s="1"/>
      <c r="I1" s="1"/>
      <c r="J1" s="1"/>
      <c r="K1" s="1"/>
      <c r="L1" s="1"/>
    </row>
    <row r="2" spans="1:13" ht="25.5" customHeight="1" x14ac:dyDescent="0.2">
      <c r="B2" s="31"/>
      <c r="C2" s="35"/>
      <c r="D2" s="8"/>
      <c r="E2" s="8"/>
      <c r="L2" s="31" t="s">
        <v>140</v>
      </c>
    </row>
    <row r="3" spans="1:13" ht="15.75" customHeight="1" x14ac:dyDescent="0.2">
      <c r="A3" s="240" t="s">
        <v>109</v>
      </c>
      <c r="B3" s="241"/>
      <c r="C3" s="26"/>
      <c r="D3" s="14"/>
      <c r="E3" s="238" t="s">
        <v>111</v>
      </c>
      <c r="F3" s="238"/>
      <c r="G3" s="238"/>
      <c r="H3" s="238"/>
      <c r="I3" s="238"/>
      <c r="J3" s="238"/>
      <c r="K3" s="238"/>
      <c r="L3" s="239"/>
    </row>
    <row r="4" spans="1:13" ht="34.5" customHeight="1" x14ac:dyDescent="0.2">
      <c r="A4" s="242"/>
      <c r="B4" s="243"/>
      <c r="C4" s="27" t="s">
        <v>98</v>
      </c>
      <c r="D4" s="15" t="s">
        <v>110</v>
      </c>
      <c r="E4" s="235" t="s">
        <v>8</v>
      </c>
      <c r="F4" s="236"/>
      <c r="G4" s="237" t="s">
        <v>9</v>
      </c>
      <c r="H4" s="236"/>
      <c r="I4" s="237" t="s">
        <v>10</v>
      </c>
      <c r="J4" s="236"/>
      <c r="K4" s="237" t="s">
        <v>11</v>
      </c>
      <c r="L4" s="236"/>
    </row>
    <row r="5" spans="1:13" ht="15" customHeight="1" x14ac:dyDescent="0.2">
      <c r="A5" s="244"/>
      <c r="B5" s="245"/>
      <c r="C5" s="28"/>
      <c r="D5" s="16"/>
      <c r="E5" s="13" t="s">
        <v>12</v>
      </c>
      <c r="F5" s="25" t="s">
        <v>15</v>
      </c>
      <c r="G5" s="11" t="s">
        <v>12</v>
      </c>
      <c r="H5" s="25" t="s">
        <v>15</v>
      </c>
      <c r="I5" s="25" t="s">
        <v>12</v>
      </c>
      <c r="J5" s="12" t="s">
        <v>15</v>
      </c>
      <c r="K5" s="25" t="s">
        <v>12</v>
      </c>
      <c r="L5" s="24" t="s">
        <v>15</v>
      </c>
    </row>
    <row r="6" spans="1:13" ht="24" customHeight="1" x14ac:dyDescent="0.2">
      <c r="A6" s="7">
        <v>1</v>
      </c>
      <c r="B6" s="82"/>
      <c r="C6" s="100"/>
      <c r="D6" s="104"/>
      <c r="E6" s="34"/>
      <c r="F6" s="173">
        <f>IF(E6="",D6*AllocationRatios!$B$20,Revenues!E6*Revenues!D6)</f>
        <v>0</v>
      </c>
      <c r="G6" s="34"/>
      <c r="H6" s="173">
        <f>IF(G6="",D6*AllocationRatios!$D$20,Revenues!G6*Revenues!D6)</f>
        <v>0</v>
      </c>
      <c r="I6" s="34"/>
      <c r="J6" s="173">
        <f>IF(I6="",D6*AllocationRatios!$F$20,Revenues!I6*Revenues!D6)</f>
        <v>0</v>
      </c>
      <c r="K6" s="34"/>
      <c r="L6" s="173">
        <f>IF(K6="",D6*AllocationRatios!$H$20,Revenues!K6*Revenues!D6)</f>
        <v>0</v>
      </c>
      <c r="M6" s="174">
        <f>E6+G6+I6+K6</f>
        <v>0</v>
      </c>
    </row>
    <row r="7" spans="1:13" ht="24" customHeight="1" x14ac:dyDescent="0.2">
      <c r="A7" s="7">
        <v>2</v>
      </c>
      <c r="B7" s="82"/>
      <c r="C7" s="100"/>
      <c r="D7" s="104"/>
      <c r="E7" s="34"/>
      <c r="F7" s="173">
        <f>IF(E7="",D7*AllocationRatios!$B$20,Revenues!E7*Revenues!D7)</f>
        <v>0</v>
      </c>
      <c r="G7" s="34"/>
      <c r="H7" s="173">
        <f>IF(G7="",D7*AllocationRatios!$D$20,Revenues!G7*Revenues!D7)</f>
        <v>0</v>
      </c>
      <c r="I7" s="34"/>
      <c r="J7" s="173">
        <f>IF(I7="",D7*AllocationRatios!$F$20,Revenues!I7*Revenues!D7)</f>
        <v>0</v>
      </c>
      <c r="K7" s="34"/>
      <c r="L7" s="173">
        <f>IF(K7="",D7*AllocationRatios!$H$20,Revenues!K7*Revenues!D7)</f>
        <v>0</v>
      </c>
      <c r="M7" s="174">
        <f t="shared" ref="M7:M20" si="0">E7+G7+I7+K7</f>
        <v>0</v>
      </c>
    </row>
    <row r="8" spans="1:13" ht="24" customHeight="1" x14ac:dyDescent="0.2">
      <c r="A8" s="7">
        <v>3</v>
      </c>
      <c r="B8" s="82"/>
      <c r="C8" s="100"/>
      <c r="D8" s="104"/>
      <c r="E8" s="34"/>
      <c r="F8" s="173">
        <f>IF(E8="",D8*AllocationRatios!$B$20,Revenues!E8*Revenues!D8)</f>
        <v>0</v>
      </c>
      <c r="G8" s="34"/>
      <c r="H8" s="173">
        <f>IF(G8="",D8*AllocationRatios!$D$20,Revenues!G8*Revenues!D8)</f>
        <v>0</v>
      </c>
      <c r="I8" s="34"/>
      <c r="J8" s="173">
        <f>IF(I8="",D8*AllocationRatios!$F$20,Revenues!I8*Revenues!D8)</f>
        <v>0</v>
      </c>
      <c r="K8" s="34"/>
      <c r="L8" s="173">
        <f>IF(K8="",D8*AllocationRatios!$H$20,Revenues!K8*Revenues!D8)</f>
        <v>0</v>
      </c>
      <c r="M8" s="174">
        <f t="shared" si="0"/>
        <v>0</v>
      </c>
    </row>
    <row r="9" spans="1:13" ht="24" customHeight="1" x14ac:dyDescent="0.2">
      <c r="A9" s="7">
        <v>4</v>
      </c>
      <c r="B9" s="82"/>
      <c r="C9" s="100"/>
      <c r="D9" s="104"/>
      <c r="E9" s="34"/>
      <c r="F9" s="173">
        <f>IF(E9="",D9*AllocationRatios!$B$20,Revenues!E9*Revenues!D9)</f>
        <v>0</v>
      </c>
      <c r="G9" s="34"/>
      <c r="H9" s="173">
        <f>IF(G9="",D9*AllocationRatios!$D$20,Revenues!G9*Revenues!D9)</f>
        <v>0</v>
      </c>
      <c r="I9" s="34"/>
      <c r="J9" s="173">
        <f>IF(I9="",D9*AllocationRatios!$F$20,Revenues!I9*Revenues!D9)</f>
        <v>0</v>
      </c>
      <c r="K9" s="34"/>
      <c r="L9" s="173">
        <f>IF(K9="",D9*AllocationRatios!$H$20,Revenues!K9*Revenues!D9)</f>
        <v>0</v>
      </c>
      <c r="M9" s="174">
        <f t="shared" si="0"/>
        <v>0</v>
      </c>
    </row>
    <row r="10" spans="1:13" ht="24" customHeight="1" x14ac:dyDescent="0.2">
      <c r="A10" s="7">
        <v>5</v>
      </c>
      <c r="B10" s="82"/>
      <c r="C10" s="100"/>
      <c r="D10" s="104"/>
      <c r="E10" s="34"/>
      <c r="F10" s="173">
        <f>IF(E10="",D10*AllocationRatios!$B$20,Revenues!E10*Revenues!D10)</f>
        <v>0</v>
      </c>
      <c r="G10" s="34"/>
      <c r="H10" s="173">
        <f>IF(G10="",D10*AllocationRatios!$D$20,Revenues!G10*Revenues!D10)</f>
        <v>0</v>
      </c>
      <c r="I10" s="34"/>
      <c r="J10" s="173">
        <f>IF(I10="",D10*AllocationRatios!$F$20,Revenues!I10*Revenues!D10)</f>
        <v>0</v>
      </c>
      <c r="K10" s="34"/>
      <c r="L10" s="173">
        <f>IF(K10="",D10*AllocationRatios!$H$20,Revenues!K10*Revenues!D10)</f>
        <v>0</v>
      </c>
      <c r="M10" s="174">
        <f t="shared" si="0"/>
        <v>0</v>
      </c>
    </row>
    <row r="11" spans="1:13" ht="24" customHeight="1" x14ac:dyDescent="0.2">
      <c r="A11" s="7">
        <v>6</v>
      </c>
      <c r="B11" s="82"/>
      <c r="C11" s="100"/>
      <c r="D11" s="104"/>
      <c r="E11" s="34"/>
      <c r="F11" s="173">
        <f>IF(E11="",D11*AllocationRatios!$B$20,Revenues!E11*Revenues!D11)</f>
        <v>0</v>
      </c>
      <c r="G11" s="34"/>
      <c r="H11" s="173">
        <f>IF(G11="",D11*AllocationRatios!$D$20,Revenues!G11*Revenues!D11)</f>
        <v>0</v>
      </c>
      <c r="I11" s="34"/>
      <c r="J11" s="173">
        <f>IF(I11="",D11*AllocationRatios!$F$20,Revenues!I11*Revenues!D11)</f>
        <v>0</v>
      </c>
      <c r="K11" s="34"/>
      <c r="L11" s="173">
        <f>IF(K11="",D11*AllocationRatios!$H$20,Revenues!K11*Revenues!D11)</f>
        <v>0</v>
      </c>
      <c r="M11" s="174">
        <f t="shared" si="0"/>
        <v>0</v>
      </c>
    </row>
    <row r="12" spans="1:13" ht="24" customHeight="1" x14ac:dyDescent="0.2">
      <c r="A12" s="7">
        <v>7</v>
      </c>
      <c r="B12" s="82"/>
      <c r="C12" s="100"/>
      <c r="D12" s="104"/>
      <c r="E12" s="34"/>
      <c r="F12" s="173">
        <f>IF(E12="",D12*AllocationRatios!$B$20,Revenues!E12*Revenues!D12)</f>
        <v>0</v>
      </c>
      <c r="G12" s="34"/>
      <c r="H12" s="173">
        <f>IF(G12="",D12*AllocationRatios!$D$20,Revenues!G12*Revenues!D12)</f>
        <v>0</v>
      </c>
      <c r="I12" s="34"/>
      <c r="J12" s="173">
        <f>IF(I12="",D12*AllocationRatios!$F$20,Revenues!I12*Revenues!D12)</f>
        <v>0</v>
      </c>
      <c r="K12" s="34"/>
      <c r="L12" s="173">
        <f>IF(K12="",D12*AllocationRatios!$H$20,Revenues!K12*Revenues!D12)</f>
        <v>0</v>
      </c>
      <c r="M12" s="174">
        <f t="shared" si="0"/>
        <v>0</v>
      </c>
    </row>
    <row r="13" spans="1:13" ht="24" customHeight="1" x14ac:dyDescent="0.2">
      <c r="A13" s="7">
        <v>8</v>
      </c>
      <c r="B13" s="82"/>
      <c r="C13" s="100"/>
      <c r="D13" s="104"/>
      <c r="E13" s="34"/>
      <c r="F13" s="173">
        <f>IF(E13="",D13*AllocationRatios!$B$20,Revenues!E13*Revenues!D13)</f>
        <v>0</v>
      </c>
      <c r="G13" s="34"/>
      <c r="H13" s="173">
        <f>IF(G13="",D13*AllocationRatios!$D$20,Revenues!G13*Revenues!D13)</f>
        <v>0</v>
      </c>
      <c r="I13" s="34"/>
      <c r="J13" s="173">
        <f>IF(I13="",D13*AllocationRatios!$F$20,Revenues!I13*Revenues!D13)</f>
        <v>0</v>
      </c>
      <c r="K13" s="34"/>
      <c r="L13" s="173">
        <f>IF(K13="",D13*AllocationRatios!$H$20,Revenues!K13*Revenues!D13)</f>
        <v>0</v>
      </c>
      <c r="M13" s="174">
        <f t="shared" si="0"/>
        <v>0</v>
      </c>
    </row>
    <row r="14" spans="1:13" ht="24" customHeight="1" x14ac:dyDescent="0.2">
      <c r="A14" s="7">
        <v>9</v>
      </c>
      <c r="B14" s="82"/>
      <c r="C14" s="100"/>
      <c r="D14" s="104"/>
      <c r="E14" s="34"/>
      <c r="F14" s="173">
        <f>IF(E14="",D14*AllocationRatios!$B$20,Revenues!E14*Revenues!D14)</f>
        <v>0</v>
      </c>
      <c r="G14" s="34"/>
      <c r="H14" s="173">
        <f>IF(G14="",D14*AllocationRatios!$D$20,Revenues!G14*Revenues!D14)</f>
        <v>0</v>
      </c>
      <c r="I14" s="34"/>
      <c r="J14" s="173">
        <f>IF(I14="",D14*AllocationRatios!$F$20,Revenues!I14*Revenues!D14)</f>
        <v>0</v>
      </c>
      <c r="K14" s="34"/>
      <c r="L14" s="173">
        <f>IF(K14="",D14*AllocationRatios!$H$20,Revenues!K14*Revenues!D14)</f>
        <v>0</v>
      </c>
      <c r="M14" s="174">
        <f t="shared" si="0"/>
        <v>0</v>
      </c>
    </row>
    <row r="15" spans="1:13" ht="24" customHeight="1" x14ac:dyDescent="0.2">
      <c r="A15" s="7">
        <v>10</v>
      </c>
      <c r="B15" s="82"/>
      <c r="C15" s="100"/>
      <c r="D15" s="104"/>
      <c r="E15" s="34"/>
      <c r="F15" s="173">
        <f>IF(E15="",D15*AllocationRatios!$B$20,Revenues!E15*Revenues!D15)</f>
        <v>0</v>
      </c>
      <c r="G15" s="34"/>
      <c r="H15" s="173">
        <f>IF(G15="",D15*AllocationRatios!$D$20,Revenues!G15*Revenues!D15)</f>
        <v>0</v>
      </c>
      <c r="I15" s="34"/>
      <c r="J15" s="173">
        <f>IF(I15="",D15*AllocationRatios!$F$20,Revenues!I15*Revenues!D15)</f>
        <v>0</v>
      </c>
      <c r="K15" s="34"/>
      <c r="L15" s="173">
        <f>IF(K15="",D15*AllocationRatios!$H$20,Revenues!K15*Revenues!D15)</f>
        <v>0</v>
      </c>
      <c r="M15" s="174">
        <f t="shared" si="0"/>
        <v>0</v>
      </c>
    </row>
    <row r="16" spans="1:13" ht="24" customHeight="1" x14ac:dyDescent="0.2">
      <c r="A16" s="7">
        <v>11</v>
      </c>
      <c r="B16" s="82"/>
      <c r="C16" s="100"/>
      <c r="D16" s="104"/>
      <c r="E16" s="34"/>
      <c r="F16" s="173">
        <f>IF(E16="",D16*AllocationRatios!$B$20,Revenues!E16*Revenues!D16)</f>
        <v>0</v>
      </c>
      <c r="G16" s="34"/>
      <c r="H16" s="173">
        <f>IF(G16="",D16*AllocationRatios!$D$20,Revenues!G16*Revenues!D16)</f>
        <v>0</v>
      </c>
      <c r="I16" s="34"/>
      <c r="J16" s="173">
        <f>IF(I16="",D16*AllocationRatios!$F$20,Revenues!I16*Revenues!D16)</f>
        <v>0</v>
      </c>
      <c r="K16" s="34"/>
      <c r="L16" s="173">
        <f>IF(K16="",D16*AllocationRatios!$H$20,Revenues!K16*Revenues!D16)</f>
        <v>0</v>
      </c>
      <c r="M16" s="174">
        <f t="shared" si="0"/>
        <v>0</v>
      </c>
    </row>
    <row r="17" spans="1:13" ht="24" customHeight="1" x14ac:dyDescent="0.2">
      <c r="A17" s="7">
        <v>12</v>
      </c>
      <c r="B17" s="82"/>
      <c r="C17" s="100"/>
      <c r="D17" s="104"/>
      <c r="E17" s="34"/>
      <c r="F17" s="173">
        <f>IF(E17="",D17*AllocationRatios!$B$20,Revenues!E17*Revenues!D17)</f>
        <v>0</v>
      </c>
      <c r="G17" s="34"/>
      <c r="H17" s="173">
        <f>IF(G17="",D17*AllocationRatios!$D$20,Revenues!G17*Revenues!D17)</f>
        <v>0</v>
      </c>
      <c r="I17" s="34"/>
      <c r="J17" s="173">
        <f>IF(I17="",D17*AllocationRatios!$F$20,Revenues!I17*Revenues!D17)</f>
        <v>0</v>
      </c>
      <c r="K17" s="34"/>
      <c r="L17" s="173">
        <f>IF(K17="",D17*AllocationRatios!$H$20,Revenues!K17*Revenues!D17)</f>
        <v>0</v>
      </c>
      <c r="M17" s="174">
        <f t="shared" si="0"/>
        <v>0</v>
      </c>
    </row>
    <row r="18" spans="1:13" ht="24" customHeight="1" x14ac:dyDescent="0.2">
      <c r="A18" s="7">
        <v>13</v>
      </c>
      <c r="B18" s="82"/>
      <c r="C18" s="100"/>
      <c r="D18" s="104"/>
      <c r="E18" s="34"/>
      <c r="F18" s="173">
        <f>IF(E18="",D18*AllocationRatios!$B$20,Revenues!E18*Revenues!D18)</f>
        <v>0</v>
      </c>
      <c r="G18" s="34"/>
      <c r="H18" s="173">
        <f>IF(G18="",D18*AllocationRatios!$D$20,Revenues!G18*Revenues!D18)</f>
        <v>0</v>
      </c>
      <c r="I18" s="34"/>
      <c r="J18" s="173">
        <f>IF(I18="",D18*AllocationRatios!$F$20,Revenues!I18*Revenues!D18)</f>
        <v>0</v>
      </c>
      <c r="K18" s="34"/>
      <c r="L18" s="173">
        <f>IF(K18="",D18*AllocationRatios!$H$20,Revenues!K18*Revenues!D18)</f>
        <v>0</v>
      </c>
      <c r="M18" s="174">
        <f t="shared" si="0"/>
        <v>0</v>
      </c>
    </row>
    <row r="19" spans="1:13" ht="24" customHeight="1" x14ac:dyDescent="0.2">
      <c r="A19" s="7">
        <v>14</v>
      </c>
      <c r="B19" s="82"/>
      <c r="C19" s="100"/>
      <c r="D19" s="104"/>
      <c r="E19" s="34"/>
      <c r="F19" s="173">
        <f>IF(E19="",D19*AllocationRatios!$B$20,Revenues!E19*Revenues!D19)</f>
        <v>0</v>
      </c>
      <c r="G19" s="34"/>
      <c r="H19" s="173">
        <f>IF(G19="",D19*AllocationRatios!$D$20,Revenues!G19*Revenues!D19)</f>
        <v>0</v>
      </c>
      <c r="I19" s="34"/>
      <c r="J19" s="173">
        <f>IF(I19="",D19*AllocationRatios!$F$20,Revenues!I19*Revenues!D19)</f>
        <v>0</v>
      </c>
      <c r="K19" s="34"/>
      <c r="L19" s="173">
        <f>IF(K19="",D19*AllocationRatios!$H$20,Revenues!K19*Revenues!D19)</f>
        <v>0</v>
      </c>
      <c r="M19" s="174">
        <f t="shared" si="0"/>
        <v>0</v>
      </c>
    </row>
    <row r="20" spans="1:13" ht="24" customHeight="1" x14ac:dyDescent="0.2">
      <c r="A20" s="7">
        <v>15</v>
      </c>
      <c r="B20" s="82"/>
      <c r="C20" s="100"/>
      <c r="D20" s="104"/>
      <c r="E20" s="34"/>
      <c r="F20" s="173">
        <f>IF(E20="",D20*AllocationRatios!$B$20,Revenues!E20*Revenues!D20)</f>
        <v>0</v>
      </c>
      <c r="G20" s="34"/>
      <c r="H20" s="173">
        <f>IF(G20="",D20*AllocationRatios!$D$20,Revenues!G20*Revenues!D20)</f>
        <v>0</v>
      </c>
      <c r="I20" s="34"/>
      <c r="J20" s="173">
        <f>IF(I20="",D20*AllocationRatios!$F$20,Revenues!I20*Revenues!D20)</f>
        <v>0</v>
      </c>
      <c r="K20" s="34"/>
      <c r="L20" s="173">
        <f>IF(K20="",D20*AllocationRatios!$H$20,Revenues!K20*Revenues!D20)</f>
        <v>0</v>
      </c>
      <c r="M20" s="174">
        <f t="shared" si="0"/>
        <v>0</v>
      </c>
    </row>
    <row r="21" spans="1:13" ht="24" customHeight="1" x14ac:dyDescent="0.2">
      <c r="A21" s="21"/>
      <c r="B21" s="22" t="s">
        <v>16</v>
      </c>
      <c r="C21" s="22"/>
      <c r="D21" s="179">
        <f>SUM(D6:D20)</f>
        <v>0</v>
      </c>
      <c r="E21" s="197" t="e">
        <f>(F21/D21)</f>
        <v>#DIV/0!</v>
      </c>
      <c r="F21" s="172">
        <f>SUM(F6:F20)</f>
        <v>0</v>
      </c>
      <c r="G21" s="197" t="e">
        <f>H21/D21</f>
        <v>#DIV/0!</v>
      </c>
      <c r="H21" s="172">
        <f>SUM(H6:H20)</f>
        <v>0</v>
      </c>
      <c r="I21" s="197" t="e">
        <f>J21/D21</f>
        <v>#DIV/0!</v>
      </c>
      <c r="J21" s="172">
        <f>SUM(J6:J20)</f>
        <v>0</v>
      </c>
      <c r="K21" s="198" t="e">
        <f>L21/D21</f>
        <v>#DIV/0!</v>
      </c>
      <c r="L21" s="172">
        <f>SUM(L6:L20)</f>
        <v>0</v>
      </c>
    </row>
  </sheetData>
  <mergeCells count="6">
    <mergeCell ref="A3:B5"/>
    <mergeCell ref="E3:L3"/>
    <mergeCell ref="E4:F4"/>
    <mergeCell ref="G4:H4"/>
    <mergeCell ref="I4:J4"/>
    <mergeCell ref="K4:L4"/>
  </mergeCells>
  <pageMargins left="0.7" right="0.7" top="0.75" bottom="0.75" header="0.3" footer="0.3"/>
  <pageSetup scale="80" orientation="landscape" r:id="rId1"/>
  <headerFooter scaleWithDoc="0">
    <oddHeader>&amp;C&amp;14Solid Waste Dept. FCA Study</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4"/>
  <sheetViews>
    <sheetView tabSelected="1" view="pageLayout" zoomScale="90" zoomScaleNormal="100" zoomScalePageLayoutView="90" workbookViewId="0">
      <selection activeCell="A2" sqref="A2"/>
    </sheetView>
  </sheetViews>
  <sheetFormatPr baseColWidth="10" defaultColWidth="2.33203125" defaultRowHeight="15" x14ac:dyDescent="0.2"/>
  <cols>
    <col min="1" max="1" width="4.5" customWidth="1"/>
    <col min="2" max="2" width="21.33203125" customWidth="1"/>
    <col min="3" max="3" width="21.1640625" customWidth="1"/>
    <col min="4" max="4" width="12.6640625" customWidth="1"/>
    <col min="5" max="8" width="11.5" customWidth="1"/>
    <col min="9" max="9" width="5.5" bestFit="1" customWidth="1"/>
  </cols>
  <sheetData>
    <row r="1" spans="1:9" ht="24.75" customHeight="1" x14ac:dyDescent="0.25">
      <c r="A1" s="32" t="s">
        <v>68</v>
      </c>
      <c r="B1" s="10"/>
      <c r="C1" s="10"/>
      <c r="D1" s="10"/>
      <c r="E1" s="1"/>
      <c r="F1" s="1"/>
      <c r="G1" s="1"/>
      <c r="H1" s="1"/>
    </row>
    <row r="2" spans="1:9" ht="30" customHeight="1" thickBot="1" x14ac:dyDescent="0.25">
      <c r="B2" s="31"/>
      <c r="C2" s="31"/>
      <c r="D2" s="119"/>
      <c r="H2" s="31" t="s">
        <v>69</v>
      </c>
    </row>
    <row r="3" spans="1:9" ht="25.5" customHeight="1" thickTop="1" x14ac:dyDescent="0.2">
      <c r="A3" s="66" t="s">
        <v>160</v>
      </c>
      <c r="B3" s="67"/>
      <c r="C3" s="67"/>
      <c r="D3" s="68"/>
      <c r="E3" s="69"/>
      <c r="F3" s="69"/>
      <c r="G3" s="69"/>
      <c r="H3" s="70"/>
    </row>
    <row r="4" spans="1:9" ht="15.75" customHeight="1" x14ac:dyDescent="0.2">
      <c r="A4" s="223" t="s">
        <v>70</v>
      </c>
      <c r="B4" s="225"/>
      <c r="C4" s="26"/>
      <c r="D4" s="14"/>
      <c r="E4" s="252" t="s">
        <v>71</v>
      </c>
      <c r="F4" s="252"/>
      <c r="G4" s="252"/>
      <c r="H4" s="253"/>
    </row>
    <row r="5" spans="1:9" ht="34.5" customHeight="1" x14ac:dyDescent="0.2">
      <c r="A5" s="223"/>
      <c r="B5" s="225"/>
      <c r="C5" s="27" t="s">
        <v>112</v>
      </c>
      <c r="D5" s="15" t="s">
        <v>19</v>
      </c>
      <c r="E5" s="13" t="s">
        <v>8</v>
      </c>
      <c r="F5" s="11" t="s">
        <v>106</v>
      </c>
      <c r="G5" s="11" t="s">
        <v>10</v>
      </c>
      <c r="H5" s="73" t="s">
        <v>11</v>
      </c>
    </row>
    <row r="6" spans="1:9" ht="15" customHeight="1" x14ac:dyDescent="0.2">
      <c r="A6" s="223"/>
      <c r="B6" s="225"/>
      <c r="C6" s="28"/>
      <c r="D6" s="16"/>
      <c r="E6" s="25" t="s">
        <v>15</v>
      </c>
      <c r="F6" s="25" t="s">
        <v>15</v>
      </c>
      <c r="G6" s="12" t="s">
        <v>15</v>
      </c>
      <c r="H6" s="74" t="s">
        <v>15</v>
      </c>
    </row>
    <row r="7" spans="1:9" ht="24" customHeight="1" x14ac:dyDescent="0.2">
      <c r="A7" s="75">
        <v>1</v>
      </c>
      <c r="B7" s="7" t="s">
        <v>231</v>
      </c>
      <c r="C7" s="7"/>
      <c r="D7" s="19">
        <f>Wages2!C21</f>
        <v>0</v>
      </c>
      <c r="E7" s="19">
        <f>Wages2!E21</f>
        <v>0</v>
      </c>
      <c r="F7" s="19">
        <f>Wages2!G21</f>
        <v>0</v>
      </c>
      <c r="G7" s="19">
        <f>Wages2!I21</f>
        <v>0</v>
      </c>
      <c r="H7" s="76">
        <f>Wages2!K21</f>
        <v>0</v>
      </c>
      <c r="I7" s="20"/>
    </row>
    <row r="8" spans="1:9" ht="24" customHeight="1" x14ac:dyDescent="0.2">
      <c r="A8" s="75">
        <v>2</v>
      </c>
      <c r="B8" s="7" t="s">
        <v>232</v>
      </c>
      <c r="C8" s="7"/>
      <c r="D8" s="19">
        <f>OandM2!D21</f>
        <v>0</v>
      </c>
      <c r="E8" s="19">
        <f>OandM2!F21</f>
        <v>0</v>
      </c>
      <c r="F8" s="19">
        <f>OandM2!H21</f>
        <v>0</v>
      </c>
      <c r="G8" s="19">
        <f>OandM2!J21</f>
        <v>0</v>
      </c>
      <c r="H8" s="76">
        <f>OandM2!L21</f>
        <v>0</v>
      </c>
      <c r="I8" s="20"/>
    </row>
    <row r="9" spans="1:9" ht="24" customHeight="1" x14ac:dyDescent="0.2">
      <c r="A9" s="75">
        <v>3</v>
      </c>
      <c r="B9" s="7" t="s">
        <v>233</v>
      </c>
      <c r="C9" s="7"/>
      <c r="D9" s="19">
        <f ca="1">Depreciation2!D21</f>
        <v>0</v>
      </c>
      <c r="E9" s="19">
        <f ca="1">Depreciation2!F21</f>
        <v>0</v>
      </c>
      <c r="F9" s="19">
        <f ca="1">Depreciation2!H21</f>
        <v>0</v>
      </c>
      <c r="G9" s="19">
        <f ca="1">Depreciation2!J21</f>
        <v>0</v>
      </c>
      <c r="H9" s="76">
        <f ca="1">Depreciation2!L21</f>
        <v>0</v>
      </c>
      <c r="I9" s="20"/>
    </row>
    <row r="10" spans="1:9" ht="24" customHeight="1" x14ac:dyDescent="0.2">
      <c r="A10" s="75">
        <v>4</v>
      </c>
      <c r="B10" s="7" t="s">
        <v>234</v>
      </c>
      <c r="C10" s="7"/>
      <c r="D10" s="19">
        <f>Amortization2!D21</f>
        <v>0</v>
      </c>
      <c r="E10" s="19">
        <f>Amortization2!F21</f>
        <v>0</v>
      </c>
      <c r="F10" s="19">
        <f>Amortization2!H21</f>
        <v>0</v>
      </c>
      <c r="G10" s="19">
        <f>Amortization2!J21</f>
        <v>0</v>
      </c>
      <c r="H10" s="76">
        <f>Amortization2!L21</f>
        <v>0</v>
      </c>
      <c r="I10" s="20"/>
    </row>
    <row r="11" spans="1:9" ht="24" customHeight="1" x14ac:dyDescent="0.2">
      <c r="A11" s="75">
        <v>5</v>
      </c>
      <c r="B11" s="7" t="s">
        <v>235</v>
      </c>
      <c r="C11" s="7"/>
      <c r="D11" s="19" t="e">
        <f>AllocationRatios!A20</f>
        <v>#N/A</v>
      </c>
      <c r="E11" s="19" t="e">
        <f>AllocationRatios!C20</f>
        <v>#N/A</v>
      </c>
      <c r="F11" s="19" t="e">
        <f>AllocationRatios!E20</f>
        <v>#N/A</v>
      </c>
      <c r="G11" s="19" t="e">
        <f>AllocationRatios!G20</f>
        <v>#N/A</v>
      </c>
      <c r="H11" s="76" t="e">
        <f>AllocationRatios!I20</f>
        <v>#N/A</v>
      </c>
      <c r="I11" s="20"/>
    </row>
    <row r="12" spans="1:9" ht="24" customHeight="1" x14ac:dyDescent="0.2">
      <c r="A12" s="75">
        <v>6</v>
      </c>
      <c r="B12" s="7" t="s">
        <v>72</v>
      </c>
      <c r="C12" s="7"/>
      <c r="D12" s="83"/>
      <c r="E12" s="83"/>
      <c r="F12" s="83"/>
      <c r="G12" s="83"/>
      <c r="H12" s="84"/>
      <c r="I12" s="20"/>
    </row>
    <row r="13" spans="1:9" ht="24" customHeight="1" thickBot="1" x14ac:dyDescent="0.25">
      <c r="A13" s="79">
        <v>7</v>
      </c>
      <c r="B13" s="72" t="s">
        <v>75</v>
      </c>
      <c r="C13" s="72"/>
      <c r="D13" s="80" t="e">
        <f ca="1">SUM(D7:D12)</f>
        <v>#N/A</v>
      </c>
      <c r="E13" s="80" t="e">
        <f ca="1">SUM(E7:E12)</f>
        <v>#N/A</v>
      </c>
      <c r="F13" s="80" t="e">
        <f ca="1">SUM(F7:F12)</f>
        <v>#N/A</v>
      </c>
      <c r="G13" s="80" t="e">
        <f ca="1">SUM(G7:G12)</f>
        <v>#N/A</v>
      </c>
      <c r="H13" s="81" t="e">
        <f ca="1">SUM(H7:H12)</f>
        <v>#N/A</v>
      </c>
    </row>
    <row r="14" spans="1:9" ht="20" customHeight="1" thickTop="1" thickBot="1" x14ac:dyDescent="0.25"/>
    <row r="15" spans="1:9" ht="24" customHeight="1" thickTop="1" x14ac:dyDescent="0.2">
      <c r="A15" s="66" t="s">
        <v>73</v>
      </c>
      <c r="B15" s="67"/>
      <c r="C15" s="67"/>
      <c r="D15" s="68"/>
      <c r="E15" s="69"/>
      <c r="F15" s="69"/>
      <c r="G15" s="69"/>
      <c r="H15" s="70"/>
    </row>
    <row r="16" spans="1:9" ht="15" customHeight="1" x14ac:dyDescent="0.2">
      <c r="A16" s="223" t="s">
        <v>70</v>
      </c>
      <c r="B16" s="225"/>
      <c r="C16" s="26"/>
      <c r="D16" s="14"/>
      <c r="E16" s="252" t="s">
        <v>99</v>
      </c>
      <c r="F16" s="252"/>
      <c r="G16" s="252"/>
      <c r="H16" s="253"/>
    </row>
    <row r="17" spans="1:8" ht="32" x14ac:dyDescent="0.2">
      <c r="A17" s="223"/>
      <c r="B17" s="225"/>
      <c r="C17" s="27"/>
      <c r="D17" s="15" t="s">
        <v>74</v>
      </c>
      <c r="E17" s="13" t="s">
        <v>8</v>
      </c>
      <c r="F17" s="11" t="s">
        <v>9</v>
      </c>
      <c r="G17" s="11" t="s">
        <v>10</v>
      </c>
      <c r="H17" s="73" t="s">
        <v>11</v>
      </c>
    </row>
    <row r="18" spans="1:8" ht="16" x14ac:dyDescent="0.2">
      <c r="A18" s="223"/>
      <c r="B18" s="225"/>
      <c r="C18" s="28"/>
      <c r="D18" s="16"/>
      <c r="E18" s="25" t="s">
        <v>15</v>
      </c>
      <c r="F18" s="25" t="s">
        <v>15</v>
      </c>
      <c r="G18" s="12" t="s">
        <v>15</v>
      </c>
      <c r="H18" s="74" t="s">
        <v>15</v>
      </c>
    </row>
    <row r="19" spans="1:8" ht="24" customHeight="1" x14ac:dyDescent="0.2">
      <c r="A19" s="75">
        <v>8</v>
      </c>
      <c r="B19" s="7" t="s">
        <v>221</v>
      </c>
      <c r="C19" s="7"/>
      <c r="D19" s="112">
        <f>(Revenues!D21)</f>
        <v>0</v>
      </c>
      <c r="E19" s="83">
        <f>Revenues!F21</f>
        <v>0</v>
      </c>
      <c r="F19" s="83">
        <f>Revenues!H21</f>
        <v>0</v>
      </c>
      <c r="G19" s="83">
        <f>Revenues!J21</f>
        <v>0</v>
      </c>
      <c r="H19" s="84">
        <f>Revenues!L21</f>
        <v>0</v>
      </c>
    </row>
    <row r="20" spans="1:8" ht="24" customHeight="1" x14ac:dyDescent="0.2">
      <c r="A20" s="75">
        <v>9</v>
      </c>
      <c r="B20" s="7"/>
      <c r="C20" s="7"/>
      <c r="D20" s="112">
        <f>SUM(E20:H20)</f>
        <v>0</v>
      </c>
      <c r="E20" s="83"/>
      <c r="F20" s="83"/>
      <c r="G20" s="83"/>
      <c r="H20" s="84"/>
    </row>
    <row r="21" spans="1:8" ht="24" customHeight="1" x14ac:dyDescent="0.2">
      <c r="A21" s="75">
        <v>10</v>
      </c>
      <c r="B21" s="7"/>
      <c r="C21" s="7"/>
      <c r="D21" s="112">
        <f>SUM(E21:H21)</f>
        <v>0</v>
      </c>
      <c r="E21" s="83"/>
      <c r="F21" s="83"/>
      <c r="G21" s="83"/>
      <c r="H21" s="84"/>
    </row>
    <row r="22" spans="1:8" ht="24" customHeight="1" x14ac:dyDescent="0.2">
      <c r="A22" s="75">
        <v>11</v>
      </c>
      <c r="B22" s="7"/>
      <c r="C22" s="7"/>
      <c r="D22" s="112">
        <f>SUM(E22:H22)</f>
        <v>0</v>
      </c>
      <c r="E22" s="83"/>
      <c r="F22" s="83"/>
      <c r="G22" s="83"/>
      <c r="H22" s="84"/>
    </row>
    <row r="23" spans="1:8" ht="24" customHeight="1" x14ac:dyDescent="0.2">
      <c r="A23" s="75">
        <v>12</v>
      </c>
      <c r="B23" s="7"/>
      <c r="C23" s="7"/>
      <c r="D23" s="112">
        <f>SUM(E23:H23)</f>
        <v>0</v>
      </c>
      <c r="E23" s="83"/>
      <c r="F23" s="83"/>
      <c r="G23" s="83"/>
      <c r="H23" s="84"/>
    </row>
    <row r="24" spans="1:8" ht="24" customHeight="1" thickBot="1" x14ac:dyDescent="0.25">
      <c r="A24" s="71">
        <v>13</v>
      </c>
      <c r="B24" s="72" t="s">
        <v>76</v>
      </c>
      <c r="C24" s="72"/>
      <c r="D24" s="77">
        <f>SUM(D19:D23)</f>
        <v>0</v>
      </c>
      <c r="E24" s="77">
        <f>SUM(E19:E23)</f>
        <v>0</v>
      </c>
      <c r="F24" s="77">
        <f>SUM(F19:F23)</f>
        <v>0</v>
      </c>
      <c r="G24" s="77">
        <f>SUM(G19:G23)</f>
        <v>0</v>
      </c>
      <c r="H24" s="78">
        <f>SUM(H19:H23)</f>
        <v>0</v>
      </c>
    </row>
    <row r="25" spans="1:8" ht="20" customHeight="1" thickTop="1" thickBot="1" x14ac:dyDescent="0.25"/>
    <row r="26" spans="1:8" ht="24" customHeight="1" thickTop="1" x14ac:dyDescent="0.2">
      <c r="A26" s="66" t="s">
        <v>77</v>
      </c>
      <c r="B26" s="67"/>
      <c r="C26" s="67"/>
      <c r="D26" s="68"/>
      <c r="E26" s="69"/>
      <c r="F26" s="69"/>
      <c r="G26" s="69"/>
      <c r="H26" s="70"/>
    </row>
    <row r="27" spans="1:8" ht="28" customHeight="1" thickBot="1" x14ac:dyDescent="0.25">
      <c r="A27" s="71">
        <v>14</v>
      </c>
      <c r="B27" s="164" t="s">
        <v>103</v>
      </c>
      <c r="C27" s="72"/>
      <c r="D27" s="85" t="e">
        <f ca="1">D13-D24</f>
        <v>#N/A</v>
      </c>
      <c r="E27" s="85" t="e">
        <f ca="1">E13-E24</f>
        <v>#N/A</v>
      </c>
      <c r="F27" s="85" t="e">
        <f ca="1">F13-F24</f>
        <v>#N/A</v>
      </c>
      <c r="G27" s="85" t="e">
        <f ca="1">G13-G24</f>
        <v>#N/A</v>
      </c>
      <c r="H27" s="86" t="e">
        <f ca="1">H13-H24</f>
        <v>#N/A</v>
      </c>
    </row>
    <row r="28" spans="1:8" ht="31.5" customHeight="1" thickTop="1" thickBot="1" x14ac:dyDescent="0.25">
      <c r="A28" s="154"/>
      <c r="B28" s="155"/>
      <c r="C28" s="155"/>
      <c r="D28" s="153"/>
      <c r="E28" s="153"/>
      <c r="F28" s="153"/>
      <c r="G28" s="153"/>
      <c r="H28" s="153"/>
    </row>
    <row r="29" spans="1:8" ht="32" customHeight="1" thickTop="1" x14ac:dyDescent="0.2">
      <c r="A29" s="165" t="s">
        <v>78</v>
      </c>
      <c r="B29" s="69"/>
      <c r="C29" s="69"/>
      <c r="D29" s="160" t="s">
        <v>161</v>
      </c>
      <c r="E29" s="160" t="s">
        <v>8</v>
      </c>
      <c r="F29" s="160" t="s">
        <v>9</v>
      </c>
      <c r="G29" s="160" t="s">
        <v>178</v>
      </c>
      <c r="H29" s="161" t="s">
        <v>177</v>
      </c>
    </row>
    <row r="30" spans="1:8" ht="30" customHeight="1" thickBot="1" x14ac:dyDescent="0.25">
      <c r="A30" s="156">
        <v>15</v>
      </c>
      <c r="B30" s="163" t="s">
        <v>79</v>
      </c>
      <c r="C30" s="148"/>
      <c r="D30" s="115">
        <f>SUM(E30:H30)</f>
        <v>0</v>
      </c>
      <c r="E30" s="115">
        <f>AllocationRatios!G9</f>
        <v>0</v>
      </c>
      <c r="F30" s="115">
        <f>AllocationRatios!G10</f>
        <v>0</v>
      </c>
      <c r="G30" s="115">
        <f>AllocationRatios!G11</f>
        <v>0</v>
      </c>
      <c r="H30" s="159">
        <f>AllocationRatios!G12</f>
        <v>0</v>
      </c>
    </row>
    <row r="31" spans="1:8" ht="35" customHeight="1" thickTop="1" thickBot="1" x14ac:dyDescent="0.25">
      <c r="A31" s="158">
        <v>16</v>
      </c>
      <c r="B31" s="162" t="s">
        <v>80</v>
      </c>
      <c r="C31" s="149"/>
      <c r="D31" s="113">
        <f>IF(D30=0,0,D27/D30)</f>
        <v>0</v>
      </c>
      <c r="E31" s="113">
        <f t="shared" ref="E31:H31" si="0">IF(E30=0,0,E27/E30)</f>
        <v>0</v>
      </c>
      <c r="F31" s="113">
        <f t="shared" si="0"/>
        <v>0</v>
      </c>
      <c r="G31" s="113">
        <f t="shared" si="0"/>
        <v>0</v>
      </c>
      <c r="H31" s="114">
        <f t="shared" si="0"/>
        <v>0</v>
      </c>
    </row>
    <row r="32" spans="1:8" ht="30" customHeight="1" thickTop="1" thickBot="1" x14ac:dyDescent="0.25">
      <c r="A32" s="157">
        <v>17</v>
      </c>
      <c r="B32" s="111" t="s">
        <v>224</v>
      </c>
      <c r="C32" s="150"/>
      <c r="D32" s="108">
        <f>(Info!$C$9)</f>
        <v>0</v>
      </c>
      <c r="E32" s="108">
        <f>(Info!$C$9)</f>
        <v>0</v>
      </c>
      <c r="F32" s="108">
        <f>(Info!$C$9)</f>
        <v>0</v>
      </c>
      <c r="G32" s="108">
        <f>(Info!$C$9)</f>
        <v>0</v>
      </c>
      <c r="H32" s="108">
        <f>(Info!$C$9)</f>
        <v>0</v>
      </c>
    </row>
    <row r="33" spans="1:8" ht="30" customHeight="1" thickTop="1" thickBot="1" x14ac:dyDescent="0.25">
      <c r="A33" s="152">
        <v>18</v>
      </c>
      <c r="B33" s="116" t="s">
        <v>230</v>
      </c>
      <c r="C33" s="151"/>
      <c r="D33" s="96">
        <f>IF(D32=0,0,D27/D32)</f>
        <v>0</v>
      </c>
      <c r="E33" s="96">
        <f t="shared" ref="E33:H33" si="1">IF(E32=0,0,E27/E32)</f>
        <v>0</v>
      </c>
      <c r="F33" s="96">
        <f t="shared" si="1"/>
        <v>0</v>
      </c>
      <c r="G33" s="96">
        <f t="shared" si="1"/>
        <v>0</v>
      </c>
      <c r="H33" s="95">
        <f t="shared" si="1"/>
        <v>0</v>
      </c>
    </row>
    <row r="34" spans="1:8" ht="16" thickTop="1" x14ac:dyDescent="0.2"/>
  </sheetData>
  <mergeCells count="4">
    <mergeCell ref="A16:B18"/>
    <mergeCell ref="E16:H16"/>
    <mergeCell ref="A4:B6"/>
    <mergeCell ref="E4:H4"/>
  </mergeCells>
  <pageMargins left="0.7" right="0.7" top="0.75" bottom="0.75" header="0.3" footer="0.3"/>
  <pageSetup scale="75" orientation="portrait" r:id="rId1"/>
  <headerFooter scaleWithDoc="0">
    <oddHeader>&amp;C&amp;14Solid Waste Dept. FCA Study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
  <sheetViews>
    <sheetView view="pageLayout" zoomScale="70" zoomScaleNormal="100" zoomScalePageLayoutView="70" workbookViewId="0">
      <selection activeCell="O8" sqref="O8"/>
    </sheetView>
  </sheetViews>
  <sheetFormatPr baseColWidth="10" defaultColWidth="8.83203125" defaultRowHeight="15" x14ac:dyDescent="0.2"/>
  <cols>
    <col min="2" max="2" width="12" customWidth="1"/>
    <col min="3" max="3" width="3.83203125" customWidth="1"/>
    <col min="5" max="5" width="18.1640625" customWidth="1"/>
    <col min="6" max="6" width="21" customWidth="1"/>
  </cols>
  <sheetData>
    <row r="1" spans="1:8" ht="21" x14ac:dyDescent="0.25">
      <c r="A1" s="32" t="s">
        <v>68</v>
      </c>
      <c r="B1" s="10"/>
      <c r="C1" s="10"/>
      <c r="D1" s="10"/>
      <c r="E1" s="1"/>
      <c r="F1" s="1"/>
      <c r="G1" s="1"/>
      <c r="H1" s="1"/>
    </row>
    <row r="2" spans="1:8" ht="19" x14ac:dyDescent="0.2">
      <c r="B2" s="31"/>
      <c r="C2" s="31"/>
      <c r="D2" s="119"/>
      <c r="H2" s="31"/>
    </row>
  </sheetData>
  <pageMargins left="0.7" right="0.7" top="0.75" bottom="0.75" header="0.3" footer="0.3"/>
  <pageSetup scale="85" orientation="landscape" r:id="rId1"/>
  <headerFooter scaleWithDoc="0">
    <oddHeader>&amp;C&amp;14Solid Waste Dept. FCA Study</oddHead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Info</vt:lpstr>
      <vt:lpstr>AllocationRatios</vt:lpstr>
      <vt:lpstr>Wages1</vt:lpstr>
      <vt:lpstr>Wages2</vt:lpstr>
      <vt:lpstr>OandM</vt:lpstr>
      <vt:lpstr>OandM2</vt:lpstr>
      <vt:lpstr>Depreciation1</vt:lpstr>
      <vt:lpstr>Depreciation2</vt:lpstr>
      <vt:lpstr>Amortization1</vt:lpstr>
      <vt:lpstr>Amortization2</vt:lpstr>
      <vt:lpstr>Employee-count</vt:lpstr>
      <vt:lpstr>Indirect1</vt:lpstr>
      <vt:lpstr>Indirect2</vt:lpstr>
      <vt:lpstr>Revenues</vt:lpstr>
      <vt:lpstr>Summary</vt:lpstr>
      <vt:lpstr>SummaryCharts</vt:lpstr>
      <vt:lpstr>admin</vt:lpstr>
      <vt:lpstr>atype</vt:lpstr>
      <vt:lpstr>dept_head</vt:lpstr>
      <vt:lpstr>Amortization2!Print_Area</vt:lpstr>
      <vt:lpstr>Depreciation2!Print_Area</vt:lpstr>
      <vt:lpstr>OandM!Print_Area</vt:lpstr>
      <vt:lpstr>OandM2!Print_Area</vt:lpstr>
      <vt:lpstr>Revenues!Print_Area</vt:lpstr>
      <vt:lpstr>town</vt:lpstr>
      <vt:lpstr>yoi</vt:lpstr>
    </vt:vector>
  </TitlesOfParts>
  <Company>Preferred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Cost Accounting Worksheet</dc:title>
  <dc:creator>R. Pride</dc:creator>
  <cp:keywords>budget, solid, waste, allocation</cp:keywords>
  <cp:lastModifiedBy>Andrea Folsom</cp:lastModifiedBy>
  <cp:lastPrinted>2021-09-13T18:44:27Z</cp:lastPrinted>
  <dcterms:created xsi:type="dcterms:W3CDTF">2013-03-01T15:49:16Z</dcterms:created>
  <dcterms:modified xsi:type="dcterms:W3CDTF">2023-10-17T16:09:39Z</dcterms:modified>
</cp:coreProperties>
</file>